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12120" windowHeight="9120" tabRatio="913" activeTab="2"/>
  </bookViews>
  <sheets>
    <sheet name="Introduction" sheetId="1" r:id="rId1"/>
    <sheet name="Input Values" sheetId="2" r:id="rId2"/>
    <sheet name="Cellulose &amp; Conversion" sheetId="3" r:id="rId3"/>
    <sheet name="Market Projection" sheetId="4" r:id="rId4"/>
    <sheet name="Depreciation" sheetId="5" r:id="rId5"/>
    <sheet name="Loan Amortization" sheetId="6" r:id="rId6"/>
    <sheet name="Personnel Expenses" sheetId="7" r:id="rId7"/>
    <sheet name="Expense Projection" sheetId="8" r:id="rId8"/>
    <sheet name="Operations Summary" sheetId="9" r:id="rId9"/>
    <sheet name="Return On Investment" sheetId="10" r:id="rId10"/>
    <sheet name="Sensitivity" sheetId="11" r:id="rId11"/>
  </sheets>
  <definedNames/>
  <calcPr fullCalcOnLoad="1"/>
</workbook>
</file>

<file path=xl/sharedStrings.xml><?xml version="1.0" encoding="utf-8"?>
<sst xmlns="http://schemas.openxmlformats.org/spreadsheetml/2006/main" count="533" uniqueCount="324">
  <si>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</si>
  <si>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</si>
  <si>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</si>
  <si>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</si>
  <si>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</si>
  <si>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</si>
  <si>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</si>
  <si>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</si>
  <si>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</si>
  <si>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</si>
  <si>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Units</t>
  </si>
  <si>
    <t>Total Volume</t>
  </si>
  <si>
    <t>Year 0</t>
  </si>
  <si>
    <t>Total Investment</t>
  </si>
  <si>
    <t>Loan Amount</t>
  </si>
  <si>
    <t>Loan Term</t>
  </si>
  <si>
    <t>Long Term Interest Rate</t>
  </si>
  <si>
    <t>Percent Financed</t>
  </si>
  <si>
    <t>Working Capital</t>
  </si>
  <si>
    <t>Beginning Balance</t>
  </si>
  <si>
    <t>Interest Rate</t>
  </si>
  <si>
    <t>Interest</t>
  </si>
  <si>
    <t>Annual Payment</t>
  </si>
  <si>
    <t>Principal</t>
  </si>
  <si>
    <t>Ending Balance</t>
  </si>
  <si>
    <t>Short Term Interest Rate</t>
  </si>
  <si>
    <t>Interest Amount</t>
  </si>
  <si>
    <t>Total Interest Expense</t>
  </si>
  <si>
    <t>Labor</t>
  </si>
  <si>
    <t>Occupation</t>
  </si>
  <si>
    <t>Salary</t>
  </si>
  <si>
    <t>Overtime</t>
  </si>
  <si>
    <t>Benefits</t>
  </si>
  <si>
    <t>Salaries</t>
  </si>
  <si>
    <t>Benefits as % of Salaries</t>
  </si>
  <si>
    <t>% of Payroll Tax to Salaries</t>
  </si>
  <si>
    <t>% of Retirement Tax to Salaries</t>
  </si>
  <si>
    <t>Total Labor</t>
  </si>
  <si>
    <t>Variable</t>
  </si>
  <si>
    <t>Total Variable</t>
  </si>
  <si>
    <t>Fixed</t>
  </si>
  <si>
    <t>Maintenance</t>
  </si>
  <si>
    <t>Property Tax</t>
  </si>
  <si>
    <t>Insurance</t>
  </si>
  <si>
    <t>Supplies</t>
  </si>
  <si>
    <t>Buildings</t>
  </si>
  <si>
    <t>Special Purpose Buildings</t>
  </si>
  <si>
    <t>Equipment and Heavy Rolling Stock</t>
  </si>
  <si>
    <t>Light Trucks and Vehicles</t>
  </si>
  <si>
    <t>Depreciation</t>
  </si>
  <si>
    <t>Other</t>
  </si>
  <si>
    <t>Total Other</t>
  </si>
  <si>
    <t>Total Fixed</t>
  </si>
  <si>
    <t>Total Expenses</t>
  </si>
  <si>
    <t>Total</t>
  </si>
  <si>
    <t>Expenses</t>
  </si>
  <si>
    <t>Discount Rate</t>
  </si>
  <si>
    <t>Return On Investment</t>
  </si>
  <si>
    <t>Quality Percent</t>
  </si>
  <si>
    <t>Gross Margin</t>
  </si>
  <si>
    <t>Discount Factor</t>
  </si>
  <si>
    <t>PV of Income</t>
  </si>
  <si>
    <t>Cash Expenses</t>
  </si>
  <si>
    <t>PV of Expenses</t>
  </si>
  <si>
    <t>Benefits Less Costs</t>
  </si>
  <si>
    <t>Year</t>
  </si>
  <si>
    <t>Annual Total Depreciation</t>
  </si>
  <si>
    <t>Light Truck and Vehicles</t>
  </si>
  <si>
    <t>39 year Straight Line</t>
  </si>
  <si>
    <t>Total Depreciation</t>
  </si>
  <si>
    <t>10 year with percentage from table</t>
  </si>
  <si>
    <t>7 year with percentage from table</t>
  </si>
  <si>
    <t>5 year with percentage from table</t>
  </si>
  <si>
    <t>Cost</t>
  </si>
  <si>
    <t>Life</t>
  </si>
  <si>
    <t>Salvage</t>
  </si>
  <si>
    <t>Period</t>
  </si>
  <si>
    <t>Rate</t>
  </si>
  <si>
    <t>Description</t>
  </si>
  <si>
    <t>Value</t>
  </si>
  <si>
    <t>#2</t>
  </si>
  <si>
    <t>#3</t>
  </si>
  <si>
    <t>#4</t>
  </si>
  <si>
    <t>#5</t>
  </si>
  <si>
    <t>Total Buildings</t>
  </si>
  <si>
    <t>Total Equip and Heavy Rolling Stock</t>
  </si>
  <si>
    <t>Total Special Purpose Building</t>
  </si>
  <si>
    <t>Total Light Trucks and Vehicles</t>
  </si>
  <si>
    <t>10 year Straight Line</t>
  </si>
  <si>
    <t>7 Yr MACRS with half year convention</t>
  </si>
  <si>
    <t>5 Yr MACRS with half year convention</t>
  </si>
  <si>
    <t>Wage Inflation</t>
  </si>
  <si>
    <t>Property Tax as % of Prop and Plant</t>
  </si>
  <si>
    <t>Expense Inflation Rate</t>
  </si>
  <si>
    <t>Total Plant Property &amp; Equip</t>
  </si>
  <si>
    <t>Tax Information</t>
  </si>
  <si>
    <t>Payroll Information</t>
  </si>
  <si>
    <t>Income Tax Rate</t>
  </si>
  <si>
    <t>Overtime%</t>
  </si>
  <si>
    <t>Costs</t>
  </si>
  <si>
    <t>Sales Projections</t>
  </si>
  <si>
    <t>INPUT PRODUCTS, INITIAL VOLUME, MARGIN PER UNIT AND</t>
  </si>
  <si>
    <t>Product</t>
  </si>
  <si>
    <t>Price/unit</t>
  </si>
  <si>
    <t>Production Expense</t>
  </si>
  <si>
    <t>TOTAL VARIABLE EXP.</t>
  </si>
  <si>
    <t>Production Expenses</t>
  </si>
  <si>
    <t>Insurance as % of Plant &amp; Equip</t>
  </si>
  <si>
    <t>Discount rate for NPV calculation</t>
  </si>
  <si>
    <t>Total PV of Income</t>
  </si>
  <si>
    <t>Total PV of Expenses</t>
  </si>
  <si>
    <t>PV Benefits Less PV Costs</t>
  </si>
  <si>
    <t>Land</t>
  </si>
  <si>
    <t xml:space="preserve">This sheet summaries the volume and price and sales growth information from the input page.  There is no input on this page.  </t>
  </si>
  <si>
    <t>This sheet allows you to input salaries and overtime assumptions for various positions.</t>
  </si>
  <si>
    <t>Benefit calculations are based on the percentage you entered on the "Input" sheet.</t>
  </si>
  <si>
    <t>This Sheet summaries expenses.  The only input is for "supplies and miscellaneous" expenses.</t>
  </si>
  <si>
    <t>This sheet summaries income, expenses and net profit.  There are no inputs on this sheet</t>
  </si>
  <si>
    <t>Before Tax Profit</t>
  </si>
  <si>
    <t>Tax</t>
  </si>
  <si>
    <t>After Tax Profit</t>
  </si>
  <si>
    <t>The only input is the discount rate.</t>
  </si>
  <si>
    <t>This templates is designed to assist you in assessing the feasibility of a project</t>
  </si>
  <si>
    <t>If you choose to modify the template we would advise you to save it under another name and retain the original for reference.</t>
  </si>
  <si>
    <t>Developed by:</t>
  </si>
  <si>
    <t>Developed for:</t>
  </si>
  <si>
    <t>Ag Marketing Resource Center</t>
  </si>
  <si>
    <t>To get started go to the "Input Page"</t>
  </si>
  <si>
    <t>For comments or suggestions contact:</t>
  </si>
  <si>
    <t>Phil Kenkel,  kenkel@okstate.edu  405-744-9818'</t>
  </si>
  <si>
    <t>This sheet summaries the feasibility of the project.  It provides net present value, benefit cost ratio and internal rate of return</t>
  </si>
  <si>
    <t>PV Benefit/PV Cost Ratio</t>
  </si>
  <si>
    <t>This sheet calculates depreciation.  You enter descriptions and values for buildings, equipment and other property.</t>
  </si>
  <si>
    <t>Total Personnel</t>
  </si>
  <si>
    <t>This sheet calculates loan amortization and interest.  There are no inputs on this sheet.</t>
  </si>
  <si>
    <t>% of Employee INS Tax to Salaries</t>
  </si>
  <si>
    <t>Maintenance as % of Plant &amp; Equip</t>
  </si>
  <si>
    <t>INPUT CAPITAL STRUCTURE AND</t>
  </si>
  <si>
    <t>EXPENSE INFORMATION</t>
  </si>
  <si>
    <t>Gross Sales Projection</t>
  </si>
  <si>
    <t>Price/Unit</t>
  </si>
  <si>
    <t>Gross Sales</t>
  </si>
  <si>
    <t>TOTAL GROSS SALES</t>
  </si>
  <si>
    <t>The template can also be modified and expanded to meet your particular situation by turning off the protection.</t>
  </si>
  <si>
    <t>Each sheet is currently protected allowing you to only input information in the input cells.</t>
  </si>
  <si>
    <t>After Tax Profits</t>
  </si>
  <si>
    <t>Principle</t>
  </si>
  <si>
    <t xml:space="preserve">Cash Flow </t>
  </si>
  <si>
    <t>Estimate of Cash Flows</t>
  </si>
  <si>
    <t>(does not consider increases or decreases in working capital loan)</t>
  </si>
  <si>
    <t>Payback Period (years)</t>
  </si>
  <si>
    <t>(payback period only displayed if less than 10 years)</t>
  </si>
  <si>
    <t>For a Guide to Using the Feasibility Template Click On the Icon Below</t>
  </si>
  <si>
    <t>FORWARD TO INPUTS</t>
  </si>
  <si>
    <t>MENU</t>
  </si>
  <si>
    <t>FORWARD TO PERSONNEL EXPENSE</t>
  </si>
  <si>
    <t>FORWARD TO DEPRECIATION</t>
  </si>
  <si>
    <t>FORWARD TO EXPENSE PROJECTION</t>
  </si>
  <si>
    <t>FORWARD TO OPERATIONS SUMMARY</t>
  </si>
  <si>
    <t>FORWARD TO RETURN ON INVESTMENT</t>
  </si>
  <si>
    <t>BACK TO INTRODUCTION</t>
  </si>
  <si>
    <t>BACK TO INPUTS</t>
  </si>
  <si>
    <t>BACK TO OPERATION SUMMARY</t>
  </si>
  <si>
    <t>Less Depreciation and Term Interest</t>
  </si>
  <si>
    <t>There are also inputs on the "Personnel Expense", "Depreciation", &amp; "Expense Projection" sheets</t>
  </si>
  <si>
    <t>* Year 0 miscellaneous expenses may include legal fees, licenses, permits and other organizational expenses.</t>
  </si>
  <si>
    <t>Miscellaneous*</t>
  </si>
  <si>
    <t>Depreciation per yr. for 39 yrs.</t>
  </si>
  <si>
    <t>Rodney Holcomb, rodney.holcomb@okstate.edu 405-744-6272</t>
  </si>
  <si>
    <t>Total Expense (pre-tax)</t>
  </si>
  <si>
    <t>Note:  In keeping with standard financial applications, both NPV and IRR are calculated using pre-tax figures.  ROA is calculated using after-tax income.</t>
  </si>
  <si>
    <t>Net Present Value (NPV)</t>
  </si>
  <si>
    <t>Internal Rate of Return (IRR)</t>
  </si>
  <si>
    <t>Return on Assets (ROA)</t>
  </si>
  <si>
    <t>(net income/total PPE investment)</t>
  </si>
  <si>
    <t>Cost/gallon</t>
  </si>
  <si>
    <t>Clarifier polymer</t>
  </si>
  <si>
    <t>Sulfuric acid</t>
  </si>
  <si>
    <t>Hydrated lime</t>
  </si>
  <si>
    <t>Corn Steep liquor</t>
  </si>
  <si>
    <t>Purchased cellulase</t>
  </si>
  <si>
    <t>Ammonium Phosphate</t>
  </si>
  <si>
    <t>Propane</t>
  </si>
  <si>
    <t>Makeup water</t>
  </si>
  <si>
    <t>Boiler chemicals</t>
  </si>
  <si>
    <t>Cooling tower chemicals</t>
  </si>
  <si>
    <t>Waste water chemicals</t>
  </si>
  <si>
    <t>Waste water polymer</t>
  </si>
  <si>
    <t>Sub Total Production Cost</t>
  </si>
  <si>
    <t>Total Processing Cost</t>
  </si>
  <si>
    <t>KW/gal</t>
  </si>
  <si>
    <t>Ethanol</t>
  </si>
  <si>
    <t>Electricity</t>
  </si>
  <si>
    <t>KW</t>
  </si>
  <si>
    <t>gallons</t>
  </si>
  <si>
    <t>#1</t>
  </si>
  <si>
    <t>Plant manager</t>
  </si>
  <si>
    <t>Number</t>
  </si>
  <si>
    <t>Total Salary</t>
  </si>
  <si>
    <t>Engineer</t>
  </si>
  <si>
    <t>Maint. Supervisor</t>
  </si>
  <si>
    <t>Lab manager</t>
  </si>
  <si>
    <t>Shift supervisor</t>
  </si>
  <si>
    <t>Maint Tech</t>
  </si>
  <si>
    <t>Shift operators</t>
  </si>
  <si>
    <t>Yard employees</t>
  </si>
  <si>
    <t>General manager</t>
  </si>
  <si>
    <t>Clerks and Sec.</t>
  </si>
  <si>
    <t>Supporting Calculations</t>
  </si>
  <si>
    <t>Hours of operation/year</t>
  </si>
  <si>
    <t>Pct. of construction costs for bldg.</t>
  </si>
  <si>
    <t>Pct. of constr. costs for equip. &amp; tanks</t>
  </si>
  <si>
    <t>Salvage (10%)</t>
  </si>
  <si>
    <t>Buildings (shell facility and offices)</t>
  </si>
  <si>
    <t xml:space="preserve">Rodney Holcomb and Phil Kenkel, Oklahoma State University </t>
  </si>
  <si>
    <t>Equipment and Heavy Rolling Stock (Installed Value)</t>
  </si>
  <si>
    <t>Feedstock Handling</t>
  </si>
  <si>
    <t>Pretreatment/Detoxification</t>
  </si>
  <si>
    <t>Saccharification/Co-fermentation</t>
  </si>
  <si>
    <t>Cellulase Production</t>
  </si>
  <si>
    <t>Distillation</t>
  </si>
  <si>
    <t>Solid/Syrup Separation</t>
  </si>
  <si>
    <t>Wastewater Treatment</t>
  </si>
  <si>
    <t>Storage</t>
  </si>
  <si>
    <t>Boiler/Turbogenerator</t>
  </si>
  <si>
    <t>Steam &amp; Chilled Water Equipment, Cooling Tower</t>
  </si>
  <si>
    <t>Total Marketed Gallons of Ethanol</t>
  </si>
  <si>
    <t>Denaturant</t>
  </si>
  <si>
    <t>Proj. Price Inflation</t>
  </si>
  <si>
    <t>Ethanol Variable Costs</t>
  </si>
  <si>
    <t>$/gal</t>
  </si>
  <si>
    <t>Co-Product</t>
  </si>
  <si>
    <t>Sales Volume</t>
  </si>
  <si>
    <t>ANTICIPATED SALES PRICE INFLATION</t>
  </si>
  <si>
    <t>INPUT FEEDSTOCK INFORMATION</t>
  </si>
  <si>
    <t>Feedstock A</t>
  </si>
  <si>
    <t>Feedstock B</t>
  </si>
  <si>
    <t>Feedstock C</t>
  </si>
  <si>
    <t>Feedstock D</t>
  </si>
  <si>
    <t>Feedstock</t>
  </si>
  <si>
    <t>Pct. Ethanol Prdn</t>
  </si>
  <si>
    <t>Corn Stover</t>
  </si>
  <si>
    <t>Switchgrass</t>
  </si>
  <si>
    <t>Total Production</t>
  </si>
  <si>
    <t>Does not equal 100%</t>
  </si>
  <si>
    <t>Input cells are shaded in green.</t>
  </si>
  <si>
    <t>Feedstock Utilization Cost $/lb</t>
  </si>
  <si>
    <t>Feedstock Tons/gallon</t>
  </si>
  <si>
    <t>Feedstock Pounds/gallon</t>
  </si>
  <si>
    <t>Ethanol Conversion: Gallons/Ton of Feedstock</t>
  </si>
  <si>
    <t>Lbs/hr</t>
  </si>
  <si>
    <t>Waste Stream Disposal</t>
  </si>
  <si>
    <t>Waste Products &amp; Associated Expense</t>
  </si>
  <si>
    <t>(minus 5% denaturant)</t>
  </si>
  <si>
    <t xml:space="preserve">Total Ethanol Production </t>
  </si>
  <si>
    <t>Denaturant Price per Gallon</t>
  </si>
  <si>
    <t>Weighted Avg Processing Cost ($/gal)</t>
  </si>
  <si>
    <t>Denaturant Gallons Purchased</t>
  </si>
  <si>
    <t>Cost/Unit</t>
  </si>
  <si>
    <t>Units/Ton of</t>
  </si>
  <si>
    <t>KW generated/gallon</t>
  </si>
  <si>
    <t>Electricity used</t>
  </si>
  <si>
    <t>Surplus Elec.</t>
  </si>
  <si>
    <t>Net Value of Surplus Electricity (per gallon) Sold on the Grid</t>
  </si>
  <si>
    <t xml:space="preserve">C </t>
  </si>
  <si>
    <t>D</t>
  </si>
  <si>
    <t>KW used/gal of production</t>
  </si>
  <si>
    <t>Processing Input Cost/Gallon Manufactured</t>
  </si>
  <si>
    <t>Pct of Surplus Electricity Sold</t>
  </si>
  <si>
    <t>Project cost per gallon output</t>
  </si>
  <si>
    <t>Hauling costs</t>
  </si>
  <si>
    <t>$/ton/mile</t>
  </si>
  <si>
    <t>Storage/Handling</t>
  </si>
  <si>
    <t>$/ton</t>
  </si>
  <si>
    <t>Transportation</t>
  </si>
  <si>
    <t>Average Miles/Ton</t>
  </si>
  <si>
    <t>Value/Ton</t>
  </si>
  <si>
    <t>Market</t>
  </si>
  <si>
    <t>Feedstock Value at the Plant ($/ton)</t>
  </si>
  <si>
    <t>Notice:</t>
  </si>
  <si>
    <t>Electricity generation costs are captured in two areas:</t>
  </si>
  <si>
    <t>2.  The variable costs are all tied to the production of ethanol, and are not separated out in this template.</t>
  </si>
  <si>
    <t>1.  The fixed costs are captured in the depreciation and maintenance of equipment related to electricity generation.</t>
  </si>
  <si>
    <t>Feasibility Assessment Template for an Enzymatic Hydrolysis Lignocellulosic Ethanol Plant</t>
  </si>
  <si>
    <t>TAX CREDITS &amp; INCENTIVES (per gallon of ethanol sold)</t>
  </si>
  <si>
    <t>State tax credit</t>
  </si>
  <si>
    <t>Federal tax credit</t>
  </si>
  <si>
    <t>Total tax credits/gal</t>
  </si>
  <si>
    <t>Tax Credits</t>
  </si>
  <si>
    <t>Tax credit/gallon</t>
  </si>
  <si>
    <t>No. of years</t>
  </si>
  <si>
    <t>Average years of available tax credits</t>
  </si>
  <si>
    <t>FORWARD TO CELLULOS &amp; CONVERSION</t>
  </si>
  <si>
    <t>TOTAL GROSS MARGIN</t>
  </si>
  <si>
    <t>Sensitivity Analysis</t>
  </si>
  <si>
    <t>This Page Allows You to Analyze The Impact of Changes in Key Variables on the Projected Return on Investment</t>
  </si>
  <si>
    <t>To Perform Sensitivity Analysis You Should Change the Appropriate Variables on the Input Page and Copy and Paste as Values the</t>
  </si>
  <si>
    <t>Investment Return Measures.  The Sensitivity Numbers Shown are for Example Purposes Only and Do Not Reflect Your Project Values</t>
  </si>
  <si>
    <t>Investement Return Calculations</t>
  </si>
  <si>
    <t>Internal Rate of Return</t>
  </si>
  <si>
    <t>Net Present Value</t>
  </si>
  <si>
    <t>Payback Period</t>
  </si>
  <si>
    <t>Return on Assets</t>
  </si>
  <si>
    <t>Payback Period (displays only if &lt;10)</t>
  </si>
  <si>
    <t>Baseline</t>
  </si>
  <si>
    <t>&gt; 10 years</t>
  </si>
  <si>
    <t>Feedstock Price</t>
  </si>
  <si>
    <t>5 years</t>
  </si>
  <si>
    <t>7 years</t>
  </si>
  <si>
    <t>Ethanol Price</t>
  </si>
  <si>
    <t>Negative</t>
  </si>
  <si>
    <t/>
  </si>
  <si>
    <t>Transportation Distance</t>
  </si>
  <si>
    <t>20 miles</t>
  </si>
  <si>
    <t>25 miles</t>
  </si>
  <si>
    <t>30 miles</t>
  </si>
  <si>
    <t>35 miles</t>
  </si>
  <si>
    <t>40 miles</t>
  </si>
  <si>
    <t>Conversion Rate: Gallons/ton</t>
  </si>
  <si>
    <t>Project Cost: $/gallon of capacity</t>
  </si>
  <si>
    <r>
      <t xml:space="preserve">In Order to Facilitate the Copy and </t>
    </r>
    <r>
      <rPr>
        <u val="single"/>
        <sz val="10"/>
        <rFont val="Arial"/>
        <family val="2"/>
      </rPr>
      <t>Paste as Value</t>
    </r>
    <r>
      <rPr>
        <sz val="10"/>
        <rFont val="Arial"/>
        <family val="0"/>
      </rPr>
      <t xml:space="preserve"> Procedure, the Return Measures from the Return on Investment Page are Shown on This Page</t>
    </r>
  </si>
  <si>
    <t>Total Facilities and Equipment</t>
  </si>
  <si>
    <t>Total Plant, Property and Equipment</t>
  </si>
  <si>
    <t>For an Example of Sensitivity Analysis Using the Template Click On the Icon Below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</si>
</sst>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0_);[Red]\(&quot;$&quot;#,##0.000\)"/>
    <numFmt numFmtId="166" formatCode="&quot;$&quot;#,##0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0"/>
    <numFmt numFmtId="177" formatCode="_(* #,##0.0000_);_(* \(#,##0.0000\);_(* &quot;-&quot;????_);_(@_)"/>
    <numFmt numFmtId="178" formatCode="_(&quot;$&quot;* #,##0.0_);_(&quot;$&quot;* \(#,##0.0\);_(&quot;$&quot;* &quot;-&quot;?_);_(@_)"/>
    <numFmt numFmtId="179" formatCode="_(* #,##0.0_);_(* \(#,##0.0\);_(* &quot;-&quot;??_);_(@_)"/>
    <numFmt numFmtId="180" formatCode="_(* #,##0_);_(* \(#,##0\);_(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#,##0.0_);[Red]\(#,##0.0\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??_);_(@_)"/>
    <numFmt numFmtId="188" formatCode="_(&quot;$&quot;* #,##0.0000_);_(&quot;$&quot;* \(#,##0.0000\);_(&quot;$&quot;* &quot;-&quot;????_);_(@_)"/>
    <numFmt numFmtId="189" formatCode="_(* #,##0.000_);_(* \(#,##0.000\);_(* &quot;-&quot;???_);_(@_)"/>
    <numFmt numFmtId="190" formatCode="_(&quot;$&quot;* #,##0.000_);_(&quot;$&quot;* \(#,##0.000\);_(&quot;$&quot;* &quot;-&quot;???_);_(@_)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 horizontal="center"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8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0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6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6" fontId="1" fillId="0" borderId="0" xfId="0" applyNumberFormat="1" applyFont="1" applyAlignment="1">
      <alignment horizontal="center"/>
    </xf>
    <xf numFmtId="6" fontId="0" fillId="0" borderId="0" xfId="0" applyNumberFormat="1" applyFont="1" applyFill="1" applyAlignment="1">
      <alignment/>
    </xf>
    <xf numFmtId="6" fontId="1" fillId="0" borderId="0" xfId="0" applyNumberFormat="1" applyFont="1" applyFill="1" applyAlignment="1">
      <alignment/>
    </xf>
    <xf numFmtId="10" fontId="3" fillId="0" borderId="0" xfId="0" applyNumberFormat="1" applyFont="1" applyAlignment="1">
      <alignment horizontal="center" vertical="top" wrapText="1"/>
    </xf>
    <xf numFmtId="10" fontId="0" fillId="0" borderId="0" xfId="0" applyNumberFormat="1" applyFont="1" applyAlignment="1">
      <alignment horizontal="center" vertical="top" wrapText="1"/>
    </xf>
    <xf numFmtId="8" fontId="0" fillId="0" borderId="12" xfId="0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0" fillId="0" borderId="0" xfId="44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6" fontId="0" fillId="0" borderId="0" xfId="0" applyNumberFormat="1" applyFill="1" applyAlignment="1" applyProtection="1">
      <alignment/>
      <protection locked="0"/>
    </xf>
    <xf numFmtId="6" fontId="0" fillId="0" borderId="0" xfId="0" applyNumberFormat="1" applyFill="1" applyAlignment="1" applyProtection="1">
      <alignment/>
      <protection/>
    </xf>
    <xf numFmtId="9" fontId="0" fillId="0" borderId="0" xfId="0" applyNumberFormat="1" applyFill="1" applyAlignment="1" applyProtection="1">
      <alignment/>
      <protection locked="0"/>
    </xf>
    <xf numFmtId="10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Alignment="1">
      <alignment/>
    </xf>
    <xf numFmtId="44" fontId="0" fillId="0" borderId="0" xfId="44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6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69" fontId="1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69" fontId="0" fillId="0" borderId="0" xfId="0" applyNumberFormat="1" applyFont="1" applyFill="1" applyAlignment="1">
      <alignment/>
    </xf>
    <xf numFmtId="169" fontId="1" fillId="0" borderId="0" xfId="44" applyNumberFormat="1" applyFont="1" applyAlignment="1">
      <alignment/>
    </xf>
    <xf numFmtId="10" fontId="0" fillId="0" borderId="0" xfId="0" applyNumberFormat="1" applyFill="1" applyAlignment="1" applyProtection="1">
      <alignment/>
      <protection/>
    </xf>
    <xf numFmtId="10" fontId="0" fillId="0" borderId="0" xfId="0" applyNumberFormat="1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1" fontId="0" fillId="0" borderId="0" xfId="44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0" xfId="53" applyFont="1" applyFill="1" applyBorder="1" applyAlignment="1" applyProtection="1">
      <alignment/>
      <protection/>
    </xf>
    <xf numFmtId="8" fontId="0" fillId="0" borderId="0" xfId="0" applyNumberFormat="1" applyFill="1" applyBorder="1" applyAlignment="1">
      <alignment/>
    </xf>
    <xf numFmtId="169" fontId="0" fillId="0" borderId="0" xfId="44" applyNumberFormat="1" applyFont="1" applyFill="1" applyAlignment="1" applyProtection="1">
      <alignment/>
      <protection locked="0"/>
    </xf>
    <xf numFmtId="10" fontId="1" fillId="0" borderId="0" xfId="0" applyNumberFormat="1" applyFont="1" applyFill="1" applyAlignment="1" applyProtection="1">
      <alignment/>
      <protection locked="0"/>
    </xf>
    <xf numFmtId="0" fontId="13" fillId="0" borderId="0" xfId="0" applyFont="1" applyAlignment="1">
      <alignment/>
    </xf>
    <xf numFmtId="10" fontId="0" fillId="0" borderId="16" xfId="0" applyNumberFormat="1" applyBorder="1" applyAlignment="1">
      <alignment/>
    </xf>
    <xf numFmtId="0" fontId="14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Font="1" applyBorder="1" applyAlignment="1">
      <alignment/>
    </xf>
    <xf numFmtId="10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6" fontId="0" fillId="34" borderId="0" xfId="0" applyNumberFormat="1" applyFill="1" applyAlignment="1" applyProtection="1">
      <alignment/>
      <protection locked="0"/>
    </xf>
    <xf numFmtId="169" fontId="0" fillId="34" borderId="0" xfId="44" applyNumberFormat="1" applyFont="1" applyFill="1" applyAlignment="1" applyProtection="1">
      <alignment/>
      <protection locked="0"/>
    </xf>
    <xf numFmtId="10" fontId="0" fillId="34" borderId="0" xfId="59" applyNumberFormat="1" applyFont="1" applyFill="1" applyAlignment="1" applyProtection="1">
      <alignment/>
      <protection locked="0"/>
    </xf>
    <xf numFmtId="10" fontId="0" fillId="34" borderId="0" xfId="59" applyNumberFormat="1" applyFont="1" applyFill="1" applyAlignment="1" applyProtection="1" quotePrefix="1">
      <alignment horizontal="right"/>
      <protection locked="0"/>
    </xf>
    <xf numFmtId="0" fontId="1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38" fontId="0" fillId="34" borderId="0" xfId="0" applyNumberFormat="1" applyFill="1" applyAlignment="1" applyProtection="1">
      <alignment/>
      <protection locked="0"/>
    </xf>
    <xf numFmtId="9" fontId="0" fillId="34" borderId="0" xfId="59" applyFont="1" applyFill="1" applyAlignment="1" applyProtection="1">
      <alignment/>
      <protection locked="0"/>
    </xf>
    <xf numFmtId="44" fontId="0" fillId="34" borderId="0" xfId="44" applyFont="1" applyFill="1" applyAlignment="1" applyProtection="1">
      <alignment/>
      <protection locked="0"/>
    </xf>
    <xf numFmtId="43" fontId="0" fillId="34" borderId="0" xfId="0" applyNumberFormat="1" applyFill="1" applyAlignment="1" applyProtection="1">
      <alignment/>
      <protection locked="0"/>
    </xf>
    <xf numFmtId="169" fontId="0" fillId="34" borderId="0" xfId="0" applyNumberFormat="1" applyFill="1" applyAlignment="1" applyProtection="1">
      <alignment/>
      <protection locked="0"/>
    </xf>
    <xf numFmtId="0" fontId="0" fillId="34" borderId="0" xfId="0" applyFill="1" applyBorder="1" applyAlignment="1">
      <alignment/>
    </xf>
    <xf numFmtId="0" fontId="16" fillId="34" borderId="17" xfId="53" applyFont="1" applyFill="1" applyBorder="1" applyAlignment="1" applyProtection="1">
      <alignment/>
      <protection/>
    </xf>
    <xf numFmtId="180" fontId="0" fillId="0" borderId="0" xfId="42" applyNumberFormat="1" applyFont="1" applyAlignment="1">
      <alignment/>
    </xf>
    <xf numFmtId="0" fontId="1" fillId="0" borderId="0" xfId="0" applyFont="1" applyFill="1" applyAlignment="1" applyProtection="1">
      <alignment/>
      <protection locked="0"/>
    </xf>
    <xf numFmtId="44" fontId="0" fillId="0" borderId="0" xfId="44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4" fontId="0" fillId="0" borderId="0" xfId="44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81" fontId="0" fillId="0" borderId="0" xfId="44" applyNumberFormat="1" applyFont="1" applyAlignment="1">
      <alignment/>
    </xf>
    <xf numFmtId="182" fontId="0" fillId="0" borderId="0" xfId="44" applyNumberFormat="1" applyFont="1" applyAlignment="1">
      <alignment/>
    </xf>
    <xf numFmtId="183" fontId="0" fillId="0" borderId="0" xfId="44" applyNumberFormat="1" applyFont="1" applyFill="1" applyAlignment="1" applyProtection="1">
      <alignment/>
      <protection locked="0"/>
    </xf>
    <xf numFmtId="183" fontId="0" fillId="34" borderId="0" xfId="44" applyNumberFormat="1" applyFont="1" applyFill="1" applyAlignment="1" applyProtection="1">
      <alignment/>
      <protection locked="0"/>
    </xf>
    <xf numFmtId="183" fontId="0" fillId="0" borderId="0" xfId="44" applyNumberFormat="1" applyFont="1" applyAlignment="1">
      <alignment/>
    </xf>
    <xf numFmtId="182" fontId="1" fillId="0" borderId="0" xfId="44" applyNumberFormat="1" applyFont="1" applyAlignment="1">
      <alignment/>
    </xf>
    <xf numFmtId="181" fontId="0" fillId="0" borderId="0" xfId="0" applyNumberFormat="1" applyAlignment="1">
      <alignment/>
    </xf>
    <xf numFmtId="183" fontId="0" fillId="0" borderId="0" xfId="44" applyNumberFormat="1" applyFont="1" applyAlignment="1">
      <alignment/>
    </xf>
    <xf numFmtId="182" fontId="0" fillId="0" borderId="0" xfId="44" applyNumberFormat="1" applyFont="1" applyAlignment="1">
      <alignment/>
    </xf>
    <xf numFmtId="40" fontId="0" fillId="34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9" fontId="0" fillId="0" borderId="0" xfId="59" applyFont="1" applyAlignment="1">
      <alignment/>
    </xf>
    <xf numFmtId="9" fontId="17" fillId="0" borderId="0" xfId="59" applyFont="1" applyAlignment="1">
      <alignment/>
    </xf>
    <xf numFmtId="169" fontId="0" fillId="0" borderId="0" xfId="44" applyNumberFormat="1" applyFont="1" applyFill="1" applyAlignment="1" applyProtection="1">
      <alignment/>
      <protection locked="0"/>
    </xf>
    <xf numFmtId="10" fontId="0" fillId="0" borderId="0" xfId="59" applyNumberFormat="1" applyFont="1" applyFill="1" applyAlignment="1" applyProtection="1">
      <alignment/>
      <protection locked="0"/>
    </xf>
    <xf numFmtId="10" fontId="0" fillId="0" borderId="0" xfId="59" applyNumberFormat="1" applyFont="1" applyFill="1" applyAlignment="1" applyProtection="1" quotePrefix="1">
      <alignment horizontal="right"/>
      <protection locked="0"/>
    </xf>
    <xf numFmtId="183" fontId="0" fillId="0" borderId="0" xfId="44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85" fontId="0" fillId="0" borderId="0" xfId="42" applyNumberFormat="1" applyFont="1" applyAlignment="1">
      <alignment/>
    </xf>
    <xf numFmtId="0" fontId="0" fillId="0" borderId="0" xfId="44" applyNumberFormat="1" applyFont="1" applyAlignment="1">
      <alignment/>
    </xf>
    <xf numFmtId="182" fontId="1" fillId="0" borderId="0" xfId="0" applyNumberFormat="1" applyFont="1" applyAlignment="1">
      <alignment/>
    </xf>
    <xf numFmtId="43" fontId="0" fillId="0" borderId="0" xfId="0" applyNumberFormat="1" applyFill="1" applyAlignment="1" applyProtection="1">
      <alignment/>
      <protection locked="0"/>
    </xf>
    <xf numFmtId="180" fontId="0" fillId="0" borderId="0" xfId="0" applyNumberFormat="1" applyAlignment="1">
      <alignment/>
    </xf>
    <xf numFmtId="43" fontId="0" fillId="34" borderId="0" xfId="42" applyFont="1" applyFill="1" applyAlignment="1" applyProtection="1">
      <alignment horizontal="right"/>
      <protection locked="0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34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0" fillId="0" borderId="0" xfId="0" applyNumberFormat="1" applyBorder="1" applyAlignment="1">
      <alignment/>
    </xf>
    <xf numFmtId="0" fontId="16" fillId="34" borderId="15" xfId="53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34" borderId="19" xfId="53" applyFont="1" applyFill="1" applyBorder="1" applyAlignment="1" applyProtection="1">
      <alignment/>
      <protection/>
    </xf>
    <xf numFmtId="0" fontId="10" fillId="34" borderId="21" xfId="53" applyFont="1" applyFill="1" applyBorder="1" applyAlignment="1" applyProtection="1">
      <alignment/>
      <protection/>
    </xf>
    <xf numFmtId="10" fontId="0" fillId="34" borderId="0" xfId="59" applyNumberFormat="1" applyFont="1" applyFill="1" applyBorder="1" applyAlignment="1" applyProtection="1">
      <alignment/>
      <protection locked="0"/>
    </xf>
    <xf numFmtId="44" fontId="0" fillId="34" borderId="0" xfId="44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43" fontId="0" fillId="34" borderId="0" xfId="42" applyFont="1" applyFill="1" applyAlignment="1" applyProtection="1">
      <alignment/>
      <protection locked="0"/>
    </xf>
    <xf numFmtId="185" fontId="0" fillId="34" borderId="0" xfId="42" applyNumberFormat="1" applyFont="1" applyFill="1" applyAlignment="1" applyProtection="1">
      <alignment/>
      <protection locked="0"/>
    </xf>
    <xf numFmtId="6" fontId="0" fillId="0" borderId="0" xfId="0" applyNumberFormat="1" applyAlignment="1" applyProtection="1">
      <alignment/>
      <protection/>
    </xf>
    <xf numFmtId="6" fontId="0" fillId="0" borderId="12" xfId="0" applyNumberFormat="1" applyBorder="1" applyAlignment="1" applyProtection="1">
      <alignment/>
      <protection/>
    </xf>
    <xf numFmtId="169" fontId="0" fillId="0" borderId="0" xfId="44" applyNumberFormat="1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8" fontId="2" fillId="0" borderId="0" xfId="0" applyNumberFormat="1" applyFont="1" applyAlignment="1" applyProtection="1">
      <alignment horizontal="center"/>
      <protection/>
    </xf>
    <xf numFmtId="0" fontId="18" fillId="0" borderId="0" xfId="0" applyFont="1" applyAlignment="1">
      <alignment/>
    </xf>
    <xf numFmtId="167" fontId="18" fillId="0" borderId="0" xfId="59" applyNumberFormat="1" applyFont="1" applyAlignment="1">
      <alignment/>
    </xf>
    <xf numFmtId="169" fontId="18" fillId="0" borderId="0" xfId="44" applyNumberFormat="1" applyFont="1" applyAlignment="1">
      <alignment/>
    </xf>
    <xf numFmtId="10" fontId="18" fillId="0" borderId="0" xfId="59" applyNumberFormat="1" applyFont="1" applyAlignment="1">
      <alignment/>
    </xf>
    <xf numFmtId="0" fontId="16" fillId="34" borderId="22" xfId="53" applyFont="1" applyFill="1" applyBorder="1" applyAlignment="1" applyProtection="1">
      <alignment/>
      <protection/>
    </xf>
    <xf numFmtId="0" fontId="16" fillId="34" borderId="0" xfId="53" applyFont="1" applyFill="1" applyBorder="1" applyAlignment="1" applyProtection="1">
      <alignment/>
      <protection/>
    </xf>
    <xf numFmtId="0" fontId="16" fillId="34" borderId="23" xfId="53" applyFont="1" applyFill="1" applyBorder="1" applyAlignment="1" applyProtection="1">
      <alignment/>
      <protection/>
    </xf>
    <xf numFmtId="0" fontId="16" fillId="34" borderId="18" xfId="53" applyFont="1" applyFill="1" applyBorder="1" applyAlignment="1" applyProtection="1">
      <alignment horizontal="left"/>
      <protection/>
    </xf>
    <xf numFmtId="0" fontId="16" fillId="34" borderId="19" xfId="53" applyFont="1" applyFill="1" applyBorder="1" applyAlignment="1" applyProtection="1">
      <alignment/>
      <protection/>
    </xf>
    <xf numFmtId="0" fontId="16" fillId="34" borderId="20" xfId="53" applyFont="1" applyFill="1" applyBorder="1" applyAlignment="1" applyProtection="1">
      <alignment/>
      <protection/>
    </xf>
    <xf numFmtId="0" fontId="16" fillId="34" borderId="18" xfId="53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4" borderId="0" xfId="0" applyFill="1" applyAlignment="1" applyProtection="1">
      <alignment/>
      <protection locked="0"/>
    </xf>
    <xf numFmtId="0" fontId="16" fillId="34" borderId="18" xfId="53" applyFont="1" applyFill="1" applyBorder="1" applyAlignment="1" applyProtection="1">
      <alignment/>
      <protection locked="0"/>
    </xf>
    <xf numFmtId="0" fontId="16" fillId="34" borderId="19" xfId="53" applyFont="1" applyFill="1" applyBorder="1" applyAlignment="1" applyProtection="1">
      <alignment/>
      <protection locked="0"/>
    </xf>
    <xf numFmtId="0" fontId="16" fillId="34" borderId="20" xfId="53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11" fillId="0" borderId="0" xfId="53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kenkel\Local%20Settings\Temporary%20Internet%20Files\Content.Outlook\UQC4XVXI\cellulosic%20ethanol%20feasibility%20-%20stover%20&amp;%20switchgrass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RowColHeaders="0" zoomScalePageLayoutView="0" workbookViewId="0" topLeftCell="A1">
      <selection activeCell="E22" sqref="E22"/>
    </sheetView>
  </sheetViews>
  <sheetFormatPr defaultColWidth="9.140625" defaultRowHeight="12.75"/>
  <cols>
    <col min="1" max="1" width="21.8515625" style="0" customWidth="1"/>
    <col min="3" max="3" width="9.421875" style="0" customWidth="1"/>
    <col min="5" max="5" width="21.00390625" style="0" bestFit="1" customWidth="1"/>
    <col min="11" max="12" width="9.7109375" style="0" bestFit="1" customWidth="1"/>
  </cols>
  <sheetData>
    <row r="1" spans="1:9" ht="18">
      <c r="A1" s="64" t="s">
        <v>283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64"/>
      <c r="B2" s="48"/>
      <c r="C2" s="48"/>
      <c r="D2" s="48"/>
      <c r="E2" s="48"/>
      <c r="F2" s="48"/>
      <c r="G2" s="48"/>
      <c r="H2" s="48"/>
      <c r="I2" s="48"/>
    </row>
    <row r="3" spans="1:9" ht="18.75">
      <c r="A3" s="64" t="s">
        <v>125</v>
      </c>
      <c r="B3" s="65" t="s">
        <v>126</v>
      </c>
      <c r="C3" s="48"/>
      <c r="D3" s="48"/>
      <c r="E3" s="48"/>
      <c r="F3" s="48"/>
      <c r="G3" s="48"/>
      <c r="H3" s="48"/>
      <c r="I3" s="48"/>
    </row>
    <row r="4" spans="1:9" ht="18.75">
      <c r="A4" s="64" t="s">
        <v>124</v>
      </c>
      <c r="B4" s="65" t="s">
        <v>214</v>
      </c>
      <c r="C4" s="48"/>
      <c r="D4" s="48"/>
      <c r="E4" s="48"/>
      <c r="F4" s="48"/>
      <c r="G4" s="48"/>
      <c r="H4" s="48"/>
      <c r="I4" s="48"/>
    </row>
    <row r="5" spans="1:9" ht="18">
      <c r="A5" s="64"/>
      <c r="B5" s="48"/>
      <c r="C5" s="48"/>
      <c r="D5" s="48"/>
      <c r="E5" s="48"/>
      <c r="F5" s="48"/>
      <c r="G5" s="48"/>
      <c r="H5" s="48"/>
      <c r="I5" s="48"/>
    </row>
    <row r="6" spans="1:9" ht="16.5">
      <c r="A6" s="66" t="s">
        <v>122</v>
      </c>
      <c r="B6" s="48"/>
      <c r="C6" s="48"/>
      <c r="D6" s="48"/>
      <c r="E6" s="48"/>
      <c r="F6" s="48"/>
      <c r="G6" s="48"/>
      <c r="H6" s="48"/>
      <c r="I6" s="48"/>
    </row>
    <row r="7" spans="1:9" ht="16.5">
      <c r="A7" s="66" t="s">
        <v>245</v>
      </c>
      <c r="B7" s="48"/>
      <c r="C7" s="48"/>
      <c r="D7" s="103"/>
      <c r="E7" s="48"/>
      <c r="F7" s="48"/>
      <c r="G7" s="48"/>
      <c r="H7" s="48"/>
      <c r="I7" s="48"/>
    </row>
    <row r="8" spans="1:13" ht="16.5">
      <c r="A8" s="66" t="s">
        <v>144</v>
      </c>
      <c r="B8" s="48"/>
      <c r="C8" s="48"/>
      <c r="D8" s="48"/>
      <c r="E8" s="48"/>
      <c r="F8" s="48"/>
      <c r="G8" s="48"/>
      <c r="H8" s="48"/>
      <c r="I8" s="48"/>
      <c r="M8" s="6"/>
    </row>
    <row r="9" spans="1:9" ht="16.5">
      <c r="A9" s="66" t="s">
        <v>143</v>
      </c>
      <c r="B9" s="48"/>
      <c r="C9" s="48"/>
      <c r="D9" s="48"/>
      <c r="E9" s="48"/>
      <c r="F9" s="48"/>
      <c r="G9" s="48"/>
      <c r="H9" s="48"/>
      <c r="I9" s="48"/>
    </row>
    <row r="10" spans="1:9" ht="16.5">
      <c r="A10" s="66" t="s">
        <v>123</v>
      </c>
      <c r="B10" s="48"/>
      <c r="C10" s="48"/>
      <c r="D10" s="48"/>
      <c r="E10" s="48"/>
      <c r="F10" s="48"/>
      <c r="G10" s="48"/>
      <c r="H10" s="48"/>
      <c r="I10" s="48"/>
    </row>
    <row r="11" spans="1:9" ht="12.75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6.5">
      <c r="A12" s="66" t="s">
        <v>127</v>
      </c>
      <c r="B12" s="48"/>
      <c r="C12" s="48"/>
      <c r="D12" s="48"/>
      <c r="E12" s="48"/>
      <c r="F12" s="48"/>
      <c r="G12" s="48"/>
      <c r="H12" s="48"/>
      <c r="I12" s="48"/>
    </row>
    <row r="13" spans="1:9" ht="12.75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/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67" t="s">
        <v>128</v>
      </c>
      <c r="B16" s="67"/>
      <c r="C16" s="67"/>
      <c r="D16" s="50" t="s">
        <v>168</v>
      </c>
      <c r="E16" s="48"/>
      <c r="F16" s="48"/>
      <c r="G16" s="48"/>
      <c r="H16" s="48"/>
      <c r="I16" s="48"/>
    </row>
    <row r="17" spans="1:9" ht="12.75">
      <c r="A17" s="47"/>
      <c r="B17" s="47"/>
      <c r="C17" s="47"/>
      <c r="D17" s="67" t="s">
        <v>129</v>
      </c>
      <c r="E17" s="47"/>
      <c r="F17" s="47"/>
      <c r="G17" s="47"/>
      <c r="H17" s="47"/>
      <c r="I17" s="47"/>
    </row>
    <row r="18" spans="1:9" ht="12.75">
      <c r="A18" s="47"/>
      <c r="B18" s="47"/>
      <c r="C18" s="47"/>
      <c r="E18" s="47"/>
      <c r="F18" s="47"/>
      <c r="G18" s="47"/>
      <c r="H18" s="47"/>
      <c r="I18" s="47"/>
    </row>
    <row r="20" ht="23.25">
      <c r="A20" s="79" t="s">
        <v>152</v>
      </c>
    </row>
    <row r="21" ht="13.5" thickBot="1"/>
    <row r="22" ht="13.5" thickBot="1">
      <c r="E22" s="80" t="s">
        <v>154</v>
      </c>
    </row>
    <row r="23" ht="13.5" thickBot="1">
      <c r="E23" s="104" t="s">
        <v>153</v>
      </c>
    </row>
    <row r="29" ht="23.25">
      <c r="A29" s="79" t="s">
        <v>323</v>
      </c>
    </row>
  </sheetData>
  <sheetProtection/>
  <hyperlinks>
    <hyperlink ref="E23" location="'Input Value'!A1" display="FORWARD TO INPUTS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Acrobat Document" dvAspect="DVASPECT_ICON" shapeId="6932969" r:id="rId1"/>
    <oleObject progId="Acrobat Document" dvAspect="DVASPECT_ICON" shapeId="1665453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zoomScalePageLayoutView="0" workbookViewId="0" topLeftCell="A1">
      <selection activeCell="A1" sqref="A1:C1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14.7109375" style="0" customWidth="1"/>
    <col min="4" max="12" width="12.7109375" style="0" customWidth="1"/>
    <col min="13" max="13" width="14.7109375" style="0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162</v>
      </c>
      <c r="B3" s="169"/>
      <c r="C3" s="170"/>
    </row>
    <row r="5" spans="1:2" ht="12.75">
      <c r="A5" s="1" t="s">
        <v>130</v>
      </c>
      <c r="B5" s="30"/>
    </row>
    <row r="6" spans="1:2" ht="12.75">
      <c r="A6" s="1" t="s">
        <v>121</v>
      </c>
      <c r="B6" s="30"/>
    </row>
    <row r="7" spans="1:2" ht="12.75">
      <c r="A7" s="1"/>
      <c r="B7" s="30"/>
    </row>
    <row r="8" spans="1:13" ht="12.75">
      <c r="A8" s="1" t="s">
        <v>56</v>
      </c>
      <c r="B8" s="84">
        <f>'Input Values'!B40</f>
        <v>0.12</v>
      </c>
      <c r="M8" s="6"/>
    </row>
    <row r="10" spans="1:13" ht="12.75">
      <c r="A10" s="31" t="s">
        <v>65</v>
      </c>
      <c r="C10" s="31">
        <v>0</v>
      </c>
      <c r="D10" s="31">
        <v>1</v>
      </c>
      <c r="E10" s="31">
        <v>2</v>
      </c>
      <c r="F10" s="31">
        <v>3</v>
      </c>
      <c r="G10" s="31">
        <v>4</v>
      </c>
      <c r="H10" s="31">
        <v>5</v>
      </c>
      <c r="I10" s="31">
        <v>6</v>
      </c>
      <c r="J10" s="31">
        <v>7</v>
      </c>
      <c r="K10" s="31">
        <v>8</v>
      </c>
      <c r="L10" s="31">
        <v>9</v>
      </c>
      <c r="M10" s="31">
        <v>10</v>
      </c>
    </row>
    <row r="11" spans="1:13" ht="12.75">
      <c r="A11" s="1" t="s">
        <v>59</v>
      </c>
      <c r="C11" s="13"/>
      <c r="D11" s="13">
        <f>'Market Projection'!C25</f>
        <v>140148960</v>
      </c>
      <c r="E11" s="13">
        <f>'Market Projection'!D25</f>
        <v>141550449.6</v>
      </c>
      <c r="F11" s="13">
        <f>'Market Projection'!E25</f>
        <v>142965954.096</v>
      </c>
      <c r="G11" s="13">
        <f>'Market Projection'!F25</f>
        <v>144395613.63696</v>
      </c>
      <c r="H11" s="13">
        <f>'Market Projection'!G25</f>
        <v>145839569.77332962</v>
      </c>
      <c r="I11" s="13">
        <f>'Market Projection'!H25</f>
        <v>147297965.4710629</v>
      </c>
      <c r="J11" s="13">
        <f>'Market Projection'!I25</f>
        <v>148770945.12577352</v>
      </c>
      <c r="K11" s="13">
        <f>'Market Projection'!J25</f>
        <v>150258654.57703128</v>
      </c>
      <c r="L11" s="13">
        <f>'Market Projection'!K25</f>
        <v>151761241.1228016</v>
      </c>
      <c r="M11" s="13">
        <f>'Market Projection'!L25</f>
        <v>153278853.53402957</v>
      </c>
    </row>
    <row r="12" spans="1:13" ht="12.75">
      <c r="A12" s="1" t="s">
        <v>60</v>
      </c>
      <c r="C12">
        <v>1</v>
      </c>
      <c r="D12">
        <f>1/((1+$B$8)^D10)</f>
        <v>0.8928571428571428</v>
      </c>
      <c r="E12">
        <f aca="true" t="shared" si="0" ref="E12:M12">1/((1+$B$8)^E10)</f>
        <v>0.7971938775510203</v>
      </c>
      <c r="F12">
        <f t="shared" si="0"/>
        <v>0.7117802478134109</v>
      </c>
      <c r="G12">
        <f t="shared" si="0"/>
        <v>0.6355180784048312</v>
      </c>
      <c r="H12">
        <f t="shared" si="0"/>
        <v>0.5674268557185992</v>
      </c>
      <c r="I12">
        <f t="shared" si="0"/>
        <v>0.5066311211773207</v>
      </c>
      <c r="J12">
        <f t="shared" si="0"/>
        <v>0.45234921533689343</v>
      </c>
      <c r="K12">
        <f t="shared" si="0"/>
        <v>0.4038832279793691</v>
      </c>
      <c r="L12">
        <f t="shared" si="0"/>
        <v>0.36061002498157957</v>
      </c>
      <c r="M12">
        <f t="shared" si="0"/>
        <v>0.321973236590696</v>
      </c>
    </row>
    <row r="13" spans="1:13" ht="12.75">
      <c r="A13" s="1" t="s">
        <v>61</v>
      </c>
      <c r="B13" s="13"/>
      <c r="C13" s="13">
        <f>C11*C12</f>
        <v>0</v>
      </c>
      <c r="D13" s="13">
        <f>D11*D12</f>
        <v>125132999.99999999</v>
      </c>
      <c r="E13" s="13">
        <f aca="true" t="shared" si="1" ref="E13:M13">E11*E12</f>
        <v>112843151.78571427</v>
      </c>
      <c r="F13" s="13">
        <f t="shared" si="1"/>
        <v>101760342.2353316</v>
      </c>
      <c r="G13" s="13">
        <f t="shared" si="1"/>
        <v>91766022.90864725</v>
      </c>
      <c r="H13" s="13">
        <f t="shared" si="1"/>
        <v>82753288.51583368</v>
      </c>
      <c r="I13" s="13">
        <f t="shared" si="1"/>
        <v>74625733.39374286</v>
      </c>
      <c r="J13" s="13">
        <f t="shared" si="1"/>
        <v>67296420.29257168</v>
      </c>
      <c r="K13" s="13">
        <f t="shared" si="1"/>
        <v>60686950.4424084</v>
      </c>
      <c r="L13" s="13">
        <f t="shared" si="1"/>
        <v>54726624.952529006</v>
      </c>
      <c r="M13" s="13">
        <f t="shared" si="1"/>
        <v>49351688.57326274</v>
      </c>
    </row>
    <row r="15" spans="1:13" ht="12.75">
      <c r="A15" s="1" t="s">
        <v>169</v>
      </c>
      <c r="C15" s="13">
        <f>'Expense Projection'!B39+'Operations Summary'!B23-'Operations Summary'!B25</f>
        <v>65000</v>
      </c>
      <c r="D15" s="13">
        <f>'Expense Projection'!C39+'Operations Summary'!C23-'Operations Summary'!C25</f>
        <v>92958917.52733256</v>
      </c>
      <c r="E15" s="13">
        <f>'Expense Projection'!D39+'Operations Summary'!D23-'Operations Summary'!D25</f>
        <v>105542913.6003378</v>
      </c>
      <c r="F15" s="13">
        <f>'Expense Projection'!E39+'Operations Summary'!E23-'Operations Summary'!E25</f>
        <v>99109966.48522358</v>
      </c>
      <c r="G15" s="13">
        <f>'Expense Projection'!F39+'Operations Summary'!F23-'Operations Summary'!F25</f>
        <v>94968850.11128622</v>
      </c>
      <c r="H15" s="13">
        <f>'Expense Projection'!G39+'Operations Summary'!G23-'Operations Summary'!G25</f>
        <v>103386855.37249404</v>
      </c>
      <c r="I15" s="13">
        <f>'Expense Projection'!H39+'Operations Summary'!H23-'Operations Summary'!H25</f>
        <v>103972605.4938997</v>
      </c>
      <c r="J15" s="13">
        <f>'Expense Projection'!I39+'Operations Summary'!I23-'Operations Summary'!I25</f>
        <v>104561371.06753461</v>
      </c>
      <c r="K15" s="13">
        <f>'Expense Projection'!J39+'Operations Summary'!J23-'Operations Summary'!J25</f>
        <v>100864169.630195</v>
      </c>
      <c r="L15" s="13">
        <f>'Expense Projection'!K39+'Operations Summary'!K23-'Operations Summary'!K25</f>
        <v>97156647.53363948</v>
      </c>
      <c r="M15" s="13">
        <f>'Expense Projection'!L39+'Operations Summary'!L23-'Operations Summary'!L25</f>
        <v>97676188.05411683</v>
      </c>
    </row>
    <row r="16" spans="1:13" ht="12.75">
      <c r="A16" s="1" t="s">
        <v>163</v>
      </c>
      <c r="C16" s="37"/>
      <c r="D16" s="13">
        <f>'Expense Projection'!C26+'Expense Projection'!C28-'Loan Amortization'!$B$30</f>
        <v>24711093.846153848</v>
      </c>
      <c r="E16" s="13">
        <f>'Expense Projection'!D26+'Expense Projection'!D28-'Loan Amortization'!$B$30</f>
        <v>38224578.37721734</v>
      </c>
      <c r="F16" s="13">
        <f>'Expense Projection'!E26+'Expense Projection'!E28-'Loan Amortization'!$B$30</f>
        <v>28301209.24811059</v>
      </c>
      <c r="G16" s="13">
        <f>'Expense Projection'!F26+'Expense Projection'!F28-'Loan Amortization'!$B$30</f>
        <v>21070112.434320834</v>
      </c>
      <c r="H16" s="13">
        <f>'Expense Projection'!G26+'Expense Projection'!G28-'Loan Amortization'!$B$30</f>
        <v>15766898.359496843</v>
      </c>
      <c r="I16" s="13">
        <f>'Expense Projection'!H26+'Expense Projection'!H28-'Loan Amortization'!$B$30</f>
        <v>15260880.229061058</v>
      </c>
      <c r="J16" s="13">
        <f>'Expense Projection'!I26+'Expense Projection'!I28-'Loan Amortization'!$B$30</f>
        <v>14745151.488842588</v>
      </c>
      <c r="K16" s="13">
        <f>'Expense Projection'!J26+'Expense Projection'!J28-'Loan Amortization'!$B$30</f>
        <v>8092442.343107734</v>
      </c>
      <c r="L16" s="13">
        <f>'Expense Projection'!K26+'Expense Projection'!K28-'Loan Amortization'!$B$30</f>
        <v>1410665.2614427637</v>
      </c>
      <c r="M16" s="13">
        <f>'Expense Projection'!L26+'Expense Projection'!L28-'Loan Amortization'!$B$30</f>
        <v>753069.3986529219</v>
      </c>
    </row>
    <row r="18" spans="1:13" ht="12.75">
      <c r="A18" s="1" t="s">
        <v>62</v>
      </c>
      <c r="C18" s="13">
        <f>+C15-C16+Depreciation!C40</f>
        <v>139165000</v>
      </c>
      <c r="D18" s="13">
        <f>+D15-D16</f>
        <v>68247823.68117872</v>
      </c>
      <c r="E18" s="13">
        <f aca="true" t="shared" si="2" ref="E18:M18">+E15-E16</f>
        <v>67318335.22312047</v>
      </c>
      <c r="F18" s="13">
        <f t="shared" si="2"/>
        <v>70808757.23711298</v>
      </c>
      <c r="G18" s="13">
        <f t="shared" si="2"/>
        <v>73898737.67696539</v>
      </c>
      <c r="H18" s="13">
        <f t="shared" si="2"/>
        <v>87619957.0129972</v>
      </c>
      <c r="I18" s="13">
        <f t="shared" si="2"/>
        <v>88711725.26483865</v>
      </c>
      <c r="J18" s="13">
        <f t="shared" si="2"/>
        <v>89816219.57869202</v>
      </c>
      <c r="K18" s="13">
        <f t="shared" si="2"/>
        <v>92771727.28708728</v>
      </c>
      <c r="L18" s="13">
        <f t="shared" si="2"/>
        <v>95745982.27219671</v>
      </c>
      <c r="M18" s="13">
        <f t="shared" si="2"/>
        <v>96923118.6554639</v>
      </c>
    </row>
    <row r="19" spans="1:13" ht="12.75">
      <c r="A19" s="1" t="s">
        <v>60</v>
      </c>
      <c r="C19">
        <v>1</v>
      </c>
      <c r="D19">
        <f aca="true" t="shared" si="3" ref="D19:M19">D12</f>
        <v>0.8928571428571428</v>
      </c>
      <c r="E19">
        <f t="shared" si="3"/>
        <v>0.7971938775510203</v>
      </c>
      <c r="F19">
        <f t="shared" si="3"/>
        <v>0.7117802478134109</v>
      </c>
      <c r="G19">
        <f t="shared" si="3"/>
        <v>0.6355180784048312</v>
      </c>
      <c r="H19">
        <f t="shared" si="3"/>
        <v>0.5674268557185992</v>
      </c>
      <c r="I19">
        <f t="shared" si="3"/>
        <v>0.5066311211773207</v>
      </c>
      <c r="J19">
        <f t="shared" si="3"/>
        <v>0.45234921533689343</v>
      </c>
      <c r="K19">
        <f t="shared" si="3"/>
        <v>0.4038832279793691</v>
      </c>
      <c r="L19">
        <f t="shared" si="3"/>
        <v>0.36061002498157957</v>
      </c>
      <c r="M19">
        <f t="shared" si="3"/>
        <v>0.321973236590696</v>
      </c>
    </row>
    <row r="20" spans="1:13" ht="12.75">
      <c r="A20" s="1" t="s">
        <v>63</v>
      </c>
      <c r="B20" s="13"/>
      <c r="C20" s="13">
        <f aca="true" t="shared" si="4" ref="C20:M20">C18*C19</f>
        <v>139165000</v>
      </c>
      <c r="D20" s="13">
        <f t="shared" si="4"/>
        <v>60935556.85819528</v>
      </c>
      <c r="E20" s="13">
        <f t="shared" si="4"/>
        <v>53665764.68679883</v>
      </c>
      <c r="F20" s="13">
        <f t="shared" si="4"/>
        <v>50400274.77359193</v>
      </c>
      <c r="G20" s="13">
        <f t="shared" si="4"/>
        <v>46963983.76500774</v>
      </c>
      <c r="H20" s="13">
        <f t="shared" si="4"/>
        <v>49717916.70608382</v>
      </c>
      <c r="I20" s="13">
        <f t="shared" si="4"/>
        <v>44944120.83249965</v>
      </c>
      <c r="J20" s="13">
        <f t="shared" si="4"/>
        <v>40628296.450947456</v>
      </c>
      <c r="K20" s="13">
        <f t="shared" si="4"/>
        <v>37468944.68193053</v>
      </c>
      <c r="L20" s="13">
        <f t="shared" si="4"/>
        <v>34526961.05906273</v>
      </c>
      <c r="M20" s="14">
        <f t="shared" si="4"/>
        <v>31206650.21396378</v>
      </c>
    </row>
    <row r="22" spans="1:13" ht="12.75">
      <c r="A22" s="1" t="s">
        <v>64</v>
      </c>
      <c r="C22" s="13">
        <f aca="true" t="shared" si="5" ref="C22:M22">C11-C18</f>
        <v>-139165000</v>
      </c>
      <c r="D22" s="13">
        <f t="shared" si="5"/>
        <v>71901136.31882128</v>
      </c>
      <c r="E22" s="13">
        <f t="shared" si="5"/>
        <v>74232114.37687953</v>
      </c>
      <c r="F22" s="13">
        <f t="shared" si="5"/>
        <v>72157196.858887</v>
      </c>
      <c r="G22" s="13">
        <f t="shared" si="5"/>
        <v>70496875.95999461</v>
      </c>
      <c r="H22" s="13">
        <f t="shared" si="5"/>
        <v>58219612.76033242</v>
      </c>
      <c r="I22" s="13">
        <f t="shared" si="5"/>
        <v>58586240.20622425</v>
      </c>
      <c r="J22" s="13">
        <f t="shared" si="5"/>
        <v>58954725.5470815</v>
      </c>
      <c r="K22" s="13">
        <f t="shared" si="5"/>
        <v>57486927.28994401</v>
      </c>
      <c r="L22" s="13">
        <f t="shared" si="5"/>
        <v>56015258.85060489</v>
      </c>
      <c r="M22" s="13">
        <f t="shared" si="5"/>
        <v>56355734.87856567</v>
      </c>
    </row>
    <row r="23" spans="1:13" ht="12.75">
      <c r="A23" s="1" t="s">
        <v>111</v>
      </c>
      <c r="C23" s="13">
        <f>+C13-C20</f>
        <v>-139165000</v>
      </c>
      <c r="D23" s="13">
        <f aca="true" t="shared" si="6" ref="D23:M23">+D13-D20</f>
        <v>64197443.1418047</v>
      </c>
      <c r="E23" s="13">
        <f t="shared" si="6"/>
        <v>59177387.098915435</v>
      </c>
      <c r="F23" s="13">
        <f t="shared" si="6"/>
        <v>51360067.46173967</v>
      </c>
      <c r="G23" s="13">
        <f t="shared" si="6"/>
        <v>44802039.14363951</v>
      </c>
      <c r="H23" s="13">
        <f t="shared" si="6"/>
        <v>33035371.809749857</v>
      </c>
      <c r="I23" s="13">
        <f t="shared" si="6"/>
        <v>29681612.561243206</v>
      </c>
      <c r="J23" s="13">
        <f t="shared" si="6"/>
        <v>26668123.841624223</v>
      </c>
      <c r="K23" s="13">
        <f t="shared" si="6"/>
        <v>23218005.76047787</v>
      </c>
      <c r="L23" s="13">
        <f t="shared" si="6"/>
        <v>20199663.89346628</v>
      </c>
      <c r="M23" s="13">
        <f t="shared" si="6"/>
        <v>18145038.359298963</v>
      </c>
    </row>
    <row r="25" spans="1:2" ht="12.75">
      <c r="A25" s="1" t="s">
        <v>109</v>
      </c>
      <c r="B25" s="19">
        <f>SUM(C13:M13)</f>
        <v>820943223.1000414</v>
      </c>
    </row>
    <row r="26" spans="1:13" ht="12.75">
      <c r="A26" s="1" t="s">
        <v>110</v>
      </c>
      <c r="B26" s="13">
        <f>SUM(C20:M20)</f>
        <v>589623470.0280818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2" ht="12.75">
      <c r="A27" s="1" t="s">
        <v>171</v>
      </c>
      <c r="B27" s="68">
        <f>B25-B26</f>
        <v>231319753.0719596</v>
      </c>
    </row>
    <row r="28" spans="1:2" ht="12.75">
      <c r="A28" s="1" t="s">
        <v>172</v>
      </c>
      <c r="B28" s="86">
        <f>IRR(C22:M22)</f>
        <v>0.49197491948915506</v>
      </c>
    </row>
    <row r="29" spans="1:2" ht="12.75">
      <c r="A29" s="1" t="s">
        <v>131</v>
      </c>
      <c r="B29" s="69">
        <f>B25/B26</f>
        <v>1.3923177499378419</v>
      </c>
    </row>
    <row r="30" spans="1:14" ht="12.75">
      <c r="A30" s="67" t="s">
        <v>173</v>
      </c>
      <c r="B30" s="17">
        <f>AVERAGE(C30:M30)</f>
        <v>0.3045583439389116</v>
      </c>
      <c r="C30" s="71">
        <f>'Operations Summary'!B27/('Input Values'!$B$19)</f>
        <v>-0.00046728971962616824</v>
      </c>
      <c r="D30" s="71">
        <f>'Operations Summary'!C27/('Input Values'!$B$19)</f>
        <v>0.3392526417876883</v>
      </c>
      <c r="E30" s="71">
        <f>'Operations Summary'!D27/('Input Values'!$B$19)</f>
        <v>0.2588607907955585</v>
      </c>
      <c r="F30" s="71">
        <f>'Operations Summary'!E27/('Input Values'!$B$19)</f>
        <v>0.31528387930105256</v>
      </c>
      <c r="G30" s="71">
        <f>'Operations Summary'!F27/('Input Values'!$B$19)</f>
        <v>0.35533259184524646</v>
      </c>
      <c r="H30" s="71">
        <f>'Operations Summary'!G27/('Input Values'!$B$19)</f>
        <v>0.3051956463036346</v>
      </c>
      <c r="I30" s="71">
        <f>'Operations Summary'!H27/('Input Values'!$B$19)</f>
        <v>0.31146915871432923</v>
      </c>
      <c r="J30" s="71">
        <f>'Operations Summary'!I27/('Input Values'!$B$19)</f>
        <v>0.3178258379456428</v>
      </c>
      <c r="K30" s="71">
        <f>'Operations Summary'!J27/('Input Values'!$B$19)</f>
        <v>0.3551005387982479</v>
      </c>
      <c r="L30" s="71">
        <f>'Operations Summary'!K27/('Input Values'!$B$19)</f>
        <v>0.39255638813200666</v>
      </c>
      <c r="M30" s="71">
        <f>'Operations Summary'!L27/('Input Values'!$B$19)</f>
        <v>0.3997315994242469</v>
      </c>
      <c r="N30" s="78"/>
    </row>
    <row r="31" ht="12.75">
      <c r="A31" s="67" t="s">
        <v>174</v>
      </c>
    </row>
    <row r="33" spans="1:2" ht="12.75">
      <c r="A33" s="1" t="s">
        <v>150</v>
      </c>
      <c r="B33">
        <f>IF(MIN(D51:M51)&gt;0,MIN(D51:M51),"")</f>
        <v>2</v>
      </c>
    </row>
    <row r="34" ht="12.75">
      <c r="A34" s="67" t="s">
        <v>151</v>
      </c>
    </row>
    <row r="36" ht="12.75">
      <c r="A36" s="87" t="s">
        <v>170</v>
      </c>
    </row>
    <row r="51" spans="4:13" ht="12.75">
      <c r="D51" s="77">
        <f>IF(SUM('Operations Summary'!$C$36:D36)&gt;'Input Values'!$B$19,1,"")</f>
      </c>
      <c r="E51" s="77">
        <f>IF(SUM('Operations Summary'!$C$36:E36)&gt;'Input Values'!$B$19,2,"")</f>
        <v>2</v>
      </c>
      <c r="F51" s="77">
        <f>IF(SUM('Operations Summary'!$C$36:F36)&gt;'Input Values'!$B$19,3,"")</f>
        <v>3</v>
      </c>
      <c r="G51" s="77">
        <f>IF(SUM('Operations Summary'!$C$36:G36)&gt;'Input Values'!$B$19,4,"")</f>
        <v>4</v>
      </c>
      <c r="H51" s="77">
        <f>IF(SUM('Operations Summary'!$C$36:H36)&gt;'Input Values'!$B$19,5,"")</f>
        <v>5</v>
      </c>
      <c r="I51" s="77">
        <f>IF(SUM('Operations Summary'!$C$36:I36)&gt;'Input Values'!$B$19,6,"")</f>
        <v>6</v>
      </c>
      <c r="J51" s="77">
        <f>IF(SUM('Operations Summary'!$C$36:J36)&gt;'Input Values'!$B$19,7,"")</f>
        <v>7</v>
      </c>
      <c r="K51" s="77">
        <f>IF(SUM('Operations Summary'!$C$36:K36)&gt;'Input Values'!$B$19,8,"")</f>
        <v>8</v>
      </c>
      <c r="L51" s="77">
        <f>IF(SUM('Operations Summary'!$C$36:L36)&gt;'Input Values'!$B$19,9,"")</f>
        <v>9</v>
      </c>
      <c r="M51" s="77">
        <f>IF(SUM('Operations Summary'!$C$36:M36)&gt;'Input Values'!$B$19,10,"")</f>
        <v>10</v>
      </c>
    </row>
  </sheetData>
  <sheetProtection password="C7C6" sheet="1"/>
  <mergeCells count="3">
    <mergeCell ref="A1:C1"/>
    <mergeCell ref="A2:C2"/>
    <mergeCell ref="A3:C3"/>
  </mergeCells>
  <hyperlinks>
    <hyperlink ref="A2:C2" location="'Input Values'!A1" display="BACK TO INPUTS"/>
    <hyperlink ref="A3:C3" location="'Operations Summary'!A1" display="BACK TO OPERATION SUMMARY"/>
  </hyperlink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3.8515625" style="0" customWidth="1"/>
    <col min="3" max="3" width="12.7109375" style="0" customWidth="1"/>
    <col min="4" max="4" width="11.421875" style="0" customWidth="1"/>
    <col min="5" max="5" width="13.7109375" style="0" customWidth="1"/>
    <col min="6" max="6" width="12.140625" style="0" customWidth="1"/>
  </cols>
  <sheetData>
    <row r="1" ht="12.75">
      <c r="A1" t="s">
        <v>294</v>
      </c>
    </row>
    <row r="3" ht="12.75">
      <c r="A3" t="s">
        <v>295</v>
      </c>
    </row>
    <row r="4" ht="12.75">
      <c r="A4" t="s">
        <v>296</v>
      </c>
    </row>
    <row r="5" ht="12.75">
      <c r="A5" t="s">
        <v>297</v>
      </c>
    </row>
    <row r="6" ht="12.75">
      <c r="A6" s="35" t="s">
        <v>320</v>
      </c>
    </row>
    <row r="9" ht="12.75">
      <c r="A9" t="s">
        <v>298</v>
      </c>
    </row>
    <row r="10" spans="1:3" ht="12.75">
      <c r="A10" t="s">
        <v>299</v>
      </c>
      <c r="C10" s="17">
        <f>'Return On Investment'!B28</f>
        <v>0.49197491948915506</v>
      </c>
    </row>
    <row r="11" spans="1:3" ht="12.75">
      <c r="A11" t="s">
        <v>300</v>
      </c>
      <c r="C11" s="13">
        <f>'Return On Investment'!B27</f>
        <v>231319753.0719596</v>
      </c>
    </row>
    <row r="12" spans="1:3" ht="12.75">
      <c r="A12" t="s">
        <v>303</v>
      </c>
      <c r="C12">
        <f>'Return On Investment'!B33</f>
        <v>2</v>
      </c>
    </row>
    <row r="13" spans="1:3" ht="12.75">
      <c r="A13" t="s">
        <v>302</v>
      </c>
      <c r="C13" s="17">
        <f>'Return On Investment'!B30</f>
        <v>0.3045583439389116</v>
      </c>
    </row>
    <row r="15" spans="1:6" ht="12.75">
      <c r="A15" s="161" t="s">
        <v>294</v>
      </c>
      <c r="B15" s="161"/>
      <c r="C15" s="161"/>
      <c r="D15" s="161"/>
      <c r="E15" s="161"/>
      <c r="F15" s="161"/>
    </row>
    <row r="16" spans="1:6" ht="12.75">
      <c r="A16" s="161"/>
      <c r="B16" s="161" t="s">
        <v>304</v>
      </c>
      <c r="C16" s="161"/>
      <c r="D16" s="161"/>
      <c r="E16" s="161"/>
      <c r="F16" s="161"/>
    </row>
    <row r="17" spans="1:6" ht="12.75">
      <c r="A17" s="161" t="s">
        <v>299</v>
      </c>
      <c r="B17" s="162">
        <v>0.23437362027372619</v>
      </c>
      <c r="C17" s="162">
        <v>0.08076195913650895</v>
      </c>
      <c r="D17" s="161"/>
      <c r="E17" s="161"/>
      <c r="F17" s="161"/>
    </row>
    <row r="18" spans="1:6" ht="12.75">
      <c r="A18" s="161" t="s">
        <v>300</v>
      </c>
      <c r="B18" s="163">
        <v>64271732.93806994</v>
      </c>
      <c r="C18" s="163">
        <v>-20131783.07076919</v>
      </c>
      <c r="D18" s="161"/>
      <c r="E18" s="161"/>
      <c r="F18" s="161"/>
    </row>
    <row r="19" spans="1:6" ht="12.75">
      <c r="A19" s="161" t="s">
        <v>301</v>
      </c>
      <c r="B19" s="161"/>
      <c r="C19" s="161"/>
      <c r="D19" s="161"/>
      <c r="E19" s="161"/>
      <c r="F19" s="161"/>
    </row>
    <row r="20" spans="1:6" ht="12.75">
      <c r="A20" s="161" t="s">
        <v>302</v>
      </c>
      <c r="B20" s="164">
        <v>0.022232350528741018</v>
      </c>
      <c r="C20" s="161"/>
      <c r="D20" s="161"/>
      <c r="E20" s="161"/>
      <c r="F20" s="161"/>
    </row>
    <row r="21" spans="1:6" ht="12.75">
      <c r="A21" s="161"/>
      <c r="B21" s="164"/>
      <c r="C21" s="161"/>
      <c r="D21" s="161"/>
      <c r="E21" s="161"/>
      <c r="F21" s="161"/>
    </row>
    <row r="22" spans="1:6" ht="12.75">
      <c r="A22" s="161"/>
      <c r="B22" s="161" t="s">
        <v>306</v>
      </c>
      <c r="C22" s="161"/>
      <c r="D22" s="161"/>
      <c r="E22" s="161"/>
      <c r="F22" s="161"/>
    </row>
    <row r="23" spans="1:6" ht="12.75">
      <c r="A23" s="161"/>
      <c r="B23" s="161">
        <v>35</v>
      </c>
      <c r="C23" s="161">
        <v>40</v>
      </c>
      <c r="D23" s="161">
        <v>45</v>
      </c>
      <c r="E23" s="161">
        <v>50</v>
      </c>
      <c r="F23" s="161">
        <v>55</v>
      </c>
    </row>
    <row r="24" spans="1:6" ht="12.75">
      <c r="A24" s="161" t="s">
        <v>299</v>
      </c>
      <c r="B24" s="162">
        <v>0.21346982337925777</v>
      </c>
      <c r="C24" s="162">
        <v>0.14975777140941304</v>
      </c>
      <c r="D24" s="162">
        <v>0.08076195913650895</v>
      </c>
      <c r="E24" s="162">
        <v>0.0013236377020768712</v>
      </c>
      <c r="F24" s="162">
        <v>-0.11447316732597414</v>
      </c>
    </row>
    <row r="25" spans="1:6" ht="12.75">
      <c r="A25" s="161" t="s">
        <v>300</v>
      </c>
      <c r="B25" s="163">
        <v>52192606.271295905</v>
      </c>
      <c r="C25" s="163">
        <v>16030411.600263357</v>
      </c>
      <c r="D25" s="163">
        <v>-20131783.07076919</v>
      </c>
      <c r="E25" s="163">
        <v>-56641351.68307567</v>
      </c>
      <c r="F25" s="163">
        <v>-96424457.04612291</v>
      </c>
    </row>
    <row r="26" spans="1:6" ht="12.75">
      <c r="A26" s="161" t="s">
        <v>301</v>
      </c>
      <c r="B26" s="161" t="s">
        <v>307</v>
      </c>
      <c r="C26" s="161" t="s">
        <v>308</v>
      </c>
      <c r="D26" s="161" t="s">
        <v>305</v>
      </c>
      <c r="E26" s="161" t="s">
        <v>305</v>
      </c>
      <c r="F26" s="161" t="s">
        <v>305</v>
      </c>
    </row>
    <row r="27" spans="1:6" ht="12.75">
      <c r="A27" s="161" t="s">
        <v>302</v>
      </c>
      <c r="B27" s="164">
        <v>0.1028</v>
      </c>
      <c r="C27" s="164">
        <v>0.0625</v>
      </c>
      <c r="D27" s="164">
        <v>0.0222</v>
      </c>
      <c r="E27" s="164">
        <v>-0.0185</v>
      </c>
      <c r="F27" s="164">
        <v>-0.0635</v>
      </c>
    </row>
    <row r="28" spans="1:6" ht="12.75">
      <c r="A28" s="161"/>
      <c r="B28" s="161"/>
      <c r="C28" s="161"/>
      <c r="D28" s="161"/>
      <c r="E28" s="161"/>
      <c r="F28" s="161"/>
    </row>
    <row r="29" spans="1:6" ht="12.75">
      <c r="A29" s="161"/>
      <c r="B29" s="161" t="s">
        <v>309</v>
      </c>
      <c r="C29" s="161"/>
      <c r="D29" s="161"/>
      <c r="E29" s="161"/>
      <c r="F29" s="161"/>
    </row>
    <row r="30" spans="1:6" ht="12.75">
      <c r="A30" s="161"/>
      <c r="B30" s="161">
        <v>2</v>
      </c>
      <c r="C30" s="161">
        <v>2.25</v>
      </c>
      <c r="D30" s="161">
        <v>2.5</v>
      </c>
      <c r="E30" s="161">
        <v>2.75</v>
      </c>
      <c r="F30" s="161">
        <v>3</v>
      </c>
    </row>
    <row r="31" spans="1:6" ht="12.75">
      <c r="A31" s="161" t="s">
        <v>299</v>
      </c>
      <c r="B31" s="162" t="s">
        <v>310</v>
      </c>
      <c r="C31" s="162">
        <v>-0.10462658496205805</v>
      </c>
      <c r="D31" s="162">
        <v>0.08076195913650895</v>
      </c>
      <c r="E31" s="162">
        <v>0.21034542776719115</v>
      </c>
      <c r="F31" s="162"/>
    </row>
    <row r="32" spans="1:6" ht="12.75">
      <c r="A32" s="161" t="s">
        <v>300</v>
      </c>
      <c r="B32" s="161">
        <v>-174772493.76993918</v>
      </c>
      <c r="C32" s="161">
        <v>-94115767.93183339</v>
      </c>
      <c r="D32" s="161">
        <v>-20131783.07076919</v>
      </c>
      <c r="E32" s="161">
        <v>50204480.269929886</v>
      </c>
      <c r="F32" s="161"/>
    </row>
    <row r="33" spans="1:6" ht="12.75">
      <c r="A33" s="161" t="s">
        <v>301</v>
      </c>
      <c r="B33" s="161" t="s">
        <v>305</v>
      </c>
      <c r="C33" s="161" t="s">
        <v>311</v>
      </c>
      <c r="D33" s="161" t="s">
        <v>311</v>
      </c>
      <c r="E33" s="161"/>
      <c r="F33" s="161"/>
    </row>
    <row r="34" spans="1:6" ht="12.75">
      <c r="A34" s="161" t="s">
        <v>302</v>
      </c>
      <c r="B34" s="164">
        <v>-0.1537</v>
      </c>
      <c r="C34" s="164">
        <v>-0.0606</v>
      </c>
      <c r="D34" s="164">
        <v>0.0222</v>
      </c>
      <c r="E34" s="164">
        <v>0.1004</v>
      </c>
      <c r="F34" s="164">
        <v>0.1785</v>
      </c>
    </row>
    <row r="35" spans="1:6" ht="12.75">
      <c r="A35" s="161"/>
      <c r="B35" s="161"/>
      <c r="C35" s="161"/>
      <c r="D35" s="161"/>
      <c r="E35" s="161"/>
      <c r="F35" s="161"/>
    </row>
    <row r="36" spans="1:6" ht="12.75">
      <c r="A36" s="161"/>
      <c r="B36" s="161" t="s">
        <v>312</v>
      </c>
      <c r="C36" s="161"/>
      <c r="D36" s="161"/>
      <c r="E36" s="161"/>
      <c r="F36" s="161"/>
    </row>
    <row r="37" spans="1:6" ht="12.75">
      <c r="A37" s="161"/>
      <c r="B37" s="161" t="s">
        <v>313</v>
      </c>
      <c r="C37" s="161" t="s">
        <v>314</v>
      </c>
      <c r="D37" s="161" t="s">
        <v>315</v>
      </c>
      <c r="E37" s="161" t="s">
        <v>316</v>
      </c>
      <c r="F37" s="161" t="s">
        <v>317</v>
      </c>
    </row>
    <row r="38" spans="1:6" ht="12.75">
      <c r="A38" s="161" t="s">
        <v>299</v>
      </c>
      <c r="B38" s="162">
        <v>0.09497405809586301</v>
      </c>
      <c r="C38" s="162">
        <v>0.07875307709810342</v>
      </c>
      <c r="D38" s="162">
        <v>0.06206173233692953</v>
      </c>
      <c r="E38" s="162">
        <v>0.04482354944657784</v>
      </c>
      <c r="F38" s="162">
        <v>0.02694299969993351</v>
      </c>
    </row>
    <row r="39" spans="1:6" ht="12.75">
      <c r="A39" s="161" t="s">
        <v>300</v>
      </c>
      <c r="B39" s="163">
        <v>-12981909.90762043</v>
      </c>
      <c r="C39" s="163">
        <v>-21128724.429985046</v>
      </c>
      <c r="D39" s="163">
        <v>-29275538.952349544</v>
      </c>
      <c r="E39" s="163">
        <v>-37422353.47471416</v>
      </c>
      <c r="F39" s="163">
        <v>-45569167.99707842</v>
      </c>
    </row>
    <row r="40" spans="1:6" ht="12.75">
      <c r="A40" s="161" t="s">
        <v>301</v>
      </c>
      <c r="B40" s="161" t="s">
        <v>311</v>
      </c>
      <c r="C40" s="161" t="s">
        <v>311</v>
      </c>
      <c r="D40" s="161" t="s">
        <v>311</v>
      </c>
      <c r="E40" s="161" t="s">
        <v>311</v>
      </c>
      <c r="F40" s="161" t="s">
        <v>311</v>
      </c>
    </row>
    <row r="41" spans="1:6" ht="12.75">
      <c r="A41" s="161" t="s">
        <v>302</v>
      </c>
      <c r="B41" s="164">
        <v>0.030201219136489533</v>
      </c>
      <c r="C41" s="164">
        <v>0.02112121267776922</v>
      </c>
      <c r="D41" s="164">
        <v>0.012041206219048917</v>
      </c>
      <c r="E41" s="164">
        <v>0.002961199760328573</v>
      </c>
      <c r="F41" s="164">
        <v>-0.006118806698391427</v>
      </c>
    </row>
    <row r="42" spans="1:6" ht="12.75">
      <c r="A42" s="161"/>
      <c r="B42" s="161"/>
      <c r="C42" s="161"/>
      <c r="D42" s="161"/>
      <c r="E42" s="161"/>
      <c r="F42" s="161"/>
    </row>
    <row r="43" spans="1:6" ht="12.75">
      <c r="A43" s="161"/>
      <c r="B43" s="161" t="s">
        <v>318</v>
      </c>
      <c r="C43" s="161"/>
      <c r="D43" s="161"/>
      <c r="E43" s="161"/>
      <c r="F43" s="161"/>
    </row>
    <row r="44" spans="1:6" ht="12.75">
      <c r="A44" s="161"/>
      <c r="B44" s="161">
        <v>70</v>
      </c>
      <c r="C44" s="161">
        <v>75</v>
      </c>
      <c r="D44" s="161">
        <v>80</v>
      </c>
      <c r="E44" s="161">
        <v>85</v>
      </c>
      <c r="F44" s="161">
        <v>90</v>
      </c>
    </row>
    <row r="45" spans="1:6" ht="12.75">
      <c r="A45" s="161" t="s">
        <v>299</v>
      </c>
      <c r="B45" s="162">
        <v>-0.04845569724664318</v>
      </c>
      <c r="C45" s="162">
        <v>0.04993394487811239</v>
      </c>
      <c r="D45" s="162">
        <v>0.11780256463325871</v>
      </c>
      <c r="E45" s="162">
        <v>0.17260777379180087</v>
      </c>
      <c r="F45" s="162">
        <v>0.2187781834258957</v>
      </c>
    </row>
    <row r="46" spans="1:6" ht="12.75">
      <c r="A46" s="161" t="s">
        <v>300</v>
      </c>
      <c r="B46" s="163">
        <v>-75787150.74020779</v>
      </c>
      <c r="C46" s="163">
        <v>-35036386.74655688</v>
      </c>
      <c r="D46" s="163">
        <v>-1158960.8407182693</v>
      </c>
      <c r="E46" s="163">
        <v>28732885.54678619</v>
      </c>
      <c r="F46" s="163">
        <v>55303415.66901255</v>
      </c>
    </row>
    <row r="47" spans="1:6" ht="12.75">
      <c r="A47" s="161" t="s">
        <v>301</v>
      </c>
      <c r="B47" s="161" t="s">
        <v>311</v>
      </c>
      <c r="C47" s="161" t="s">
        <v>311</v>
      </c>
      <c r="D47" s="161" t="s">
        <v>311</v>
      </c>
      <c r="E47" s="161">
        <v>6</v>
      </c>
      <c r="F47" s="161">
        <v>5</v>
      </c>
    </row>
    <row r="48" spans="1:6" ht="12.75">
      <c r="A48" s="161" t="s">
        <v>302</v>
      </c>
      <c r="B48" s="164">
        <v>-0.040116739099243015</v>
      </c>
      <c r="C48" s="164">
        <v>0.005620471460020415</v>
      </c>
      <c r="D48" s="164">
        <v>0.04337844976987275</v>
      </c>
      <c r="E48" s="164">
        <v>0.07669431298444807</v>
      </c>
      <c r="F48" s="164">
        <v>0.10630841361962635</v>
      </c>
    </row>
    <row r="49" spans="1:6" ht="12.75">
      <c r="A49" s="161"/>
      <c r="B49" s="161"/>
      <c r="C49" s="161"/>
      <c r="D49" s="161"/>
      <c r="E49" s="161"/>
      <c r="F49" s="161"/>
    </row>
    <row r="50" spans="1:6" ht="12.75">
      <c r="A50" s="161"/>
      <c r="B50" s="161" t="s">
        <v>319</v>
      </c>
      <c r="C50" s="161"/>
      <c r="D50" s="161"/>
      <c r="E50" s="161"/>
      <c r="F50" s="161"/>
    </row>
    <row r="51" spans="1:6" ht="12.75">
      <c r="A51" s="161"/>
      <c r="B51" s="161">
        <v>2.25</v>
      </c>
      <c r="C51" s="161">
        <v>2.5</v>
      </c>
      <c r="D51" s="161">
        <v>2.75</v>
      </c>
      <c r="E51" s="161">
        <v>3</v>
      </c>
      <c r="F51" s="161">
        <v>3.25</v>
      </c>
    </row>
    <row r="52" spans="1:6" ht="12.75">
      <c r="A52" s="161" t="s">
        <v>299</v>
      </c>
      <c r="B52" s="162">
        <v>0.1054616684688865</v>
      </c>
      <c r="C52" s="162">
        <v>0.07920922141887712</v>
      </c>
      <c r="D52" s="162">
        <v>0.05686868739916188</v>
      </c>
      <c r="E52" s="162">
        <v>0.03752725574938618</v>
      </c>
      <c r="F52" s="162">
        <v>0.020545547388462784</v>
      </c>
    </row>
    <row r="53" spans="1:6" ht="12.75">
      <c r="A53" s="161" t="s">
        <v>300</v>
      </c>
      <c r="B53" s="163">
        <v>-6876554.115210414</v>
      </c>
      <c r="C53" s="163">
        <v>-21039495.377247453</v>
      </c>
      <c r="D53" s="163">
        <v>-35202436.63928473</v>
      </c>
      <c r="E53" s="163">
        <v>-49365377.90132189</v>
      </c>
      <c r="F53" s="163">
        <v>-63528319.163359046</v>
      </c>
    </row>
    <row r="54" spans="1:6" ht="12.75">
      <c r="A54" s="161" t="s">
        <v>301</v>
      </c>
      <c r="B54" s="161" t="s">
        <v>311</v>
      </c>
      <c r="C54" s="161" t="s">
        <v>311</v>
      </c>
      <c r="D54" s="161" t="s">
        <v>311</v>
      </c>
      <c r="E54" s="161" t="s">
        <v>311</v>
      </c>
      <c r="F54" s="161" t="s">
        <v>311</v>
      </c>
    </row>
    <row r="55" spans="1:6" ht="12.75">
      <c r="A55" s="161" t="s">
        <v>302</v>
      </c>
      <c r="B55" s="164">
        <v>0.02684013122031673</v>
      </c>
      <c r="C55" s="164">
        <v>0.021950711251147073</v>
      </c>
      <c r="D55" s="164">
        <v>0.01795027673091735</v>
      </c>
      <c r="E55" s="164">
        <v>0.014616581297392578</v>
      </c>
      <c r="F55" s="164">
        <v>0.011795762084410057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05"/>
  <sheetViews>
    <sheetView zoomScale="85" zoomScaleNormal="85" zoomScalePageLayoutView="0" workbookViewId="0" topLeftCell="A1">
      <selection activeCell="B19" sqref="B19"/>
    </sheetView>
  </sheetViews>
  <sheetFormatPr defaultColWidth="9.140625" defaultRowHeight="12.75"/>
  <cols>
    <col min="1" max="1" width="33.28125" style="0" customWidth="1"/>
    <col min="2" max="3" width="14.7109375" style="0" customWidth="1"/>
    <col min="4" max="4" width="13.57421875" style="0" bestFit="1" customWidth="1"/>
    <col min="5" max="5" width="18.421875" style="0" customWidth="1"/>
    <col min="6" max="6" width="18.140625" style="0" customWidth="1"/>
    <col min="7" max="7" width="18.28125" style="8" customWidth="1"/>
    <col min="8" max="8" width="28.8515625" style="0" customWidth="1"/>
    <col min="9" max="9" width="12.7109375" style="0" customWidth="1"/>
    <col min="11" max="11" width="9.140625" style="8" customWidth="1"/>
    <col min="12" max="12" width="23.28125" style="0" bestFit="1" customWidth="1"/>
    <col min="13" max="13" width="11.7109375" style="0" bestFit="1" customWidth="1"/>
    <col min="15" max="15" width="9.140625" style="8" customWidth="1"/>
    <col min="16" max="16" width="19.57421875" style="0" bestFit="1" customWidth="1"/>
    <col min="17" max="17" width="15.28125" style="0" customWidth="1"/>
    <col min="18" max="18" width="12.00390625" style="0" customWidth="1"/>
    <col min="19" max="19" width="12.140625" style="0" customWidth="1"/>
    <col min="21" max="21" width="9.140625" style="8" customWidth="1"/>
    <col min="22" max="22" width="40.140625" style="0" bestFit="1" customWidth="1"/>
    <col min="23" max="23" width="11.7109375" style="0" bestFit="1" customWidth="1"/>
    <col min="24" max="24" width="9.140625" style="24" customWidth="1"/>
    <col min="26" max="26" width="15.8515625" style="0" customWidth="1"/>
    <col min="27" max="27" width="16.140625" style="0" customWidth="1"/>
    <col min="29" max="29" width="9.140625" style="24" customWidth="1"/>
    <col min="31" max="31" width="20.8515625" style="0" bestFit="1" customWidth="1"/>
  </cols>
  <sheetData>
    <row r="1" spans="1:15" ht="12.75">
      <c r="A1" s="50"/>
      <c r="B1" s="139"/>
      <c r="C1" s="139"/>
      <c r="D1" s="139" t="s">
        <v>277</v>
      </c>
      <c r="E1" s="31" t="s">
        <v>274</v>
      </c>
      <c r="F1" s="139" t="s">
        <v>270</v>
      </c>
      <c r="G1" s="139" t="s">
        <v>272</v>
      </c>
      <c r="K1" s="47"/>
      <c r="O1" s="47"/>
    </row>
    <row r="2" spans="1:15" ht="12.75">
      <c r="A2" s="3" t="s">
        <v>234</v>
      </c>
      <c r="B2" s="31" t="s">
        <v>239</v>
      </c>
      <c r="C2" s="31" t="s">
        <v>240</v>
      </c>
      <c r="D2" s="139" t="s">
        <v>276</v>
      </c>
      <c r="E2" s="140" t="s">
        <v>275</v>
      </c>
      <c r="F2" s="140" t="s">
        <v>271</v>
      </c>
      <c r="G2" s="140" t="s">
        <v>273</v>
      </c>
      <c r="K2" s="47"/>
      <c r="O2" s="47"/>
    </row>
    <row r="3" spans="1:15" ht="12.75">
      <c r="A3" s="35" t="s">
        <v>235</v>
      </c>
      <c r="B3" s="138" t="s">
        <v>241</v>
      </c>
      <c r="C3" s="148">
        <v>0.5</v>
      </c>
      <c r="D3" s="149">
        <v>45</v>
      </c>
      <c r="E3" s="91">
        <v>20</v>
      </c>
      <c r="F3" s="149">
        <v>0.25</v>
      </c>
      <c r="G3" s="149">
        <v>4</v>
      </c>
      <c r="K3" s="47"/>
      <c r="O3" s="47"/>
    </row>
    <row r="4" spans="1:15" ht="12.75">
      <c r="A4" s="35" t="s">
        <v>236</v>
      </c>
      <c r="B4" s="138" t="s">
        <v>242</v>
      </c>
      <c r="C4" s="148">
        <v>0.5</v>
      </c>
      <c r="D4" s="100">
        <v>45</v>
      </c>
      <c r="E4" s="91">
        <v>30</v>
      </c>
      <c r="F4" s="149">
        <v>0.2</v>
      </c>
      <c r="G4" s="149">
        <v>4.5</v>
      </c>
      <c r="K4" s="47"/>
      <c r="O4" s="47"/>
    </row>
    <row r="5" spans="1:15" ht="12.75">
      <c r="A5" s="35" t="s">
        <v>237</v>
      </c>
      <c r="B5" s="138" t="s">
        <v>264</v>
      </c>
      <c r="C5" s="94"/>
      <c r="D5" s="100"/>
      <c r="E5" s="91"/>
      <c r="F5" s="149"/>
      <c r="G5" s="149"/>
      <c r="K5" s="47"/>
      <c r="O5" s="47"/>
    </row>
    <row r="6" spans="1:15" ht="12.75">
      <c r="A6" s="35" t="s">
        <v>238</v>
      </c>
      <c r="B6" s="138" t="s">
        <v>265</v>
      </c>
      <c r="C6" s="94"/>
      <c r="D6" s="100"/>
      <c r="E6" s="91"/>
      <c r="F6" s="149"/>
      <c r="G6" s="149"/>
      <c r="K6" s="47"/>
      <c r="O6" s="47"/>
    </row>
    <row r="7" spans="2:15" ht="12.75">
      <c r="B7" s="121" t="s">
        <v>243</v>
      </c>
      <c r="C7" s="122">
        <f>IF(SUM(C3:C6)&lt;&gt;1,C9,SUM(C3:C6))</f>
        <v>1</v>
      </c>
      <c r="F7" s="47"/>
      <c r="G7" s="47"/>
      <c r="K7" s="47"/>
      <c r="O7" s="47"/>
    </row>
    <row r="8" spans="6:15" ht="12.75">
      <c r="F8" s="47"/>
      <c r="G8" s="47"/>
      <c r="K8" s="47"/>
      <c r="O8" s="47"/>
    </row>
    <row r="9" spans="2:15" ht="12.75" hidden="1">
      <c r="B9" s="121"/>
      <c r="C9" s="123" t="s">
        <v>244</v>
      </c>
      <c r="F9" s="47"/>
      <c r="G9" s="47"/>
      <c r="K9" s="47"/>
      <c r="O9" s="47"/>
    </row>
    <row r="10" spans="6:15" ht="12.75">
      <c r="F10" s="47"/>
      <c r="G10" s="47"/>
      <c r="K10" s="47"/>
      <c r="O10" s="47"/>
    </row>
    <row r="11" spans="1:15" ht="12.75">
      <c r="A11" s="50" t="s">
        <v>137</v>
      </c>
      <c r="B11" s="47"/>
      <c r="E11" s="49" t="s">
        <v>101</v>
      </c>
      <c r="G11" s="47"/>
      <c r="K11" s="47"/>
      <c r="O11" s="47"/>
    </row>
    <row r="12" spans="1:15" ht="12.75">
      <c r="A12" s="63" t="s">
        <v>138</v>
      </c>
      <c r="B12" s="47"/>
      <c r="E12" s="45" t="s">
        <v>233</v>
      </c>
      <c r="G12" s="47"/>
      <c r="K12" s="47"/>
      <c r="O12" s="47"/>
    </row>
    <row r="13" spans="1:15" ht="12.75">
      <c r="A13" t="s">
        <v>17</v>
      </c>
      <c r="B13" s="90">
        <v>0.5</v>
      </c>
      <c r="E13" s="1" t="s">
        <v>102</v>
      </c>
      <c r="F13" s="96" t="s">
        <v>191</v>
      </c>
      <c r="G13" s="47"/>
      <c r="H13" s="1" t="s">
        <v>231</v>
      </c>
      <c r="I13" s="96" t="s">
        <v>192</v>
      </c>
      <c r="K13" s="47"/>
      <c r="O13" s="47"/>
    </row>
    <row r="14" spans="1:15" ht="12.75">
      <c r="A14" t="s">
        <v>16</v>
      </c>
      <c r="B14" s="90">
        <v>0.075</v>
      </c>
      <c r="D14" s="47"/>
      <c r="E14" s="1" t="s">
        <v>10</v>
      </c>
      <c r="F14" s="97" t="s">
        <v>194</v>
      </c>
      <c r="G14" s="47"/>
      <c r="H14" s="1" t="str">
        <f>E14</f>
        <v>Units</v>
      </c>
      <c r="I14" s="97" t="s">
        <v>193</v>
      </c>
      <c r="K14" s="47"/>
      <c r="O14" s="47"/>
    </row>
    <row r="15" spans="1:15" ht="12.75">
      <c r="A15" t="s">
        <v>15</v>
      </c>
      <c r="B15" s="91">
        <v>10</v>
      </c>
      <c r="E15" s="1" t="s">
        <v>232</v>
      </c>
      <c r="F15" s="98">
        <v>56000000</v>
      </c>
      <c r="G15" s="47"/>
      <c r="H15" s="1" t="s">
        <v>260</v>
      </c>
      <c r="I15" s="120">
        <v>2.42</v>
      </c>
      <c r="K15" s="47"/>
      <c r="O15" s="47"/>
    </row>
    <row r="16" spans="1:15" ht="12.75">
      <c r="A16" s="89" t="s">
        <v>269</v>
      </c>
      <c r="B16" s="109">
        <f>Depreciation!C40/'Input Values'!F15</f>
        <v>2.4839285714285713</v>
      </c>
      <c r="E16" s="1" t="s">
        <v>103</v>
      </c>
      <c r="F16" s="100">
        <v>2.5</v>
      </c>
      <c r="G16" s="47"/>
      <c r="H16" s="16" t="s">
        <v>266</v>
      </c>
      <c r="I16" s="134">
        <v>1.3</v>
      </c>
      <c r="K16" s="47"/>
      <c r="O16" s="47"/>
    </row>
    <row r="17" spans="1:15" ht="12.75">
      <c r="A17" s="89" t="s">
        <v>210</v>
      </c>
      <c r="B17" s="110">
        <f>Depreciation!C17/Depreciation!C38</f>
        <v>0.01448225923244026</v>
      </c>
      <c r="E17" s="1" t="s">
        <v>228</v>
      </c>
      <c r="F17" s="99">
        <v>0.01</v>
      </c>
      <c r="G17" s="47"/>
      <c r="H17" s="1" t="s">
        <v>268</v>
      </c>
      <c r="I17" s="99">
        <v>1</v>
      </c>
      <c r="K17" s="47"/>
      <c r="O17" s="47"/>
    </row>
    <row r="18" spans="1:15" ht="12.75">
      <c r="A18" s="89" t="s">
        <v>211</v>
      </c>
      <c r="B18" s="110">
        <f>Depreciation!C36/Depreciation!C38</f>
        <v>0.9855177407675597</v>
      </c>
      <c r="F18" s="47"/>
      <c r="G18" s="47"/>
      <c r="H18" s="1" t="s">
        <v>103</v>
      </c>
      <c r="I18" s="100">
        <v>0.05</v>
      </c>
      <c r="K18" s="47"/>
      <c r="O18" s="47"/>
    </row>
    <row r="19" spans="1:15" ht="12.75">
      <c r="A19" t="s">
        <v>94</v>
      </c>
      <c r="B19" s="56">
        <f>Depreciation!C40</f>
        <v>139100000</v>
      </c>
      <c r="F19" s="47"/>
      <c r="G19" s="47"/>
      <c r="H19" s="1" t="s">
        <v>228</v>
      </c>
      <c r="I19" s="99">
        <v>0.01</v>
      </c>
      <c r="K19" s="47"/>
      <c r="O19" s="47"/>
    </row>
    <row r="20" spans="1:15" ht="12.75">
      <c r="A20" t="s">
        <v>14</v>
      </c>
      <c r="B20" s="56">
        <f>B19*B13</f>
        <v>69550000</v>
      </c>
      <c r="C20" s="47"/>
      <c r="F20" s="47"/>
      <c r="G20" s="47"/>
      <c r="K20" s="47"/>
      <c r="O20" s="47"/>
    </row>
    <row r="21" spans="1:15" ht="12.75">
      <c r="A21" t="s">
        <v>18</v>
      </c>
      <c r="B21" s="92">
        <v>10000000</v>
      </c>
      <c r="C21" s="47"/>
      <c r="F21" s="47"/>
      <c r="G21" s="47"/>
      <c r="K21" s="47"/>
      <c r="O21" s="47"/>
    </row>
    <row r="22" spans="1:15" ht="12.75">
      <c r="A22" t="s">
        <v>25</v>
      </c>
      <c r="B22" s="90">
        <v>0.06</v>
      </c>
      <c r="C22" s="58"/>
      <c r="E22" s="1" t="s">
        <v>284</v>
      </c>
      <c r="F22" s="47"/>
      <c r="G22" s="47"/>
      <c r="K22" s="47"/>
      <c r="O22" s="47"/>
    </row>
    <row r="23" spans="2:15" ht="12.75">
      <c r="B23" s="57"/>
      <c r="C23" s="58"/>
      <c r="F23" s="35" t="s">
        <v>289</v>
      </c>
      <c r="G23" s="89" t="s">
        <v>290</v>
      </c>
      <c r="K23" s="47"/>
      <c r="O23" s="47"/>
    </row>
    <row r="24" spans="1:15" ht="12.75">
      <c r="A24" s="1" t="s">
        <v>95</v>
      </c>
      <c r="B24" s="58"/>
      <c r="C24" s="59"/>
      <c r="E24" s="35" t="s">
        <v>285</v>
      </c>
      <c r="F24" s="149">
        <v>0.1</v>
      </c>
      <c r="G24" s="150">
        <v>3</v>
      </c>
      <c r="K24" s="47"/>
      <c r="O24" s="47"/>
    </row>
    <row r="25" spans="1:15" ht="12.75">
      <c r="A25" t="s">
        <v>92</v>
      </c>
      <c r="B25" s="90">
        <v>0.005</v>
      </c>
      <c r="C25" s="109"/>
      <c r="E25" s="35" t="s">
        <v>286</v>
      </c>
      <c r="F25" s="149">
        <v>0.1</v>
      </c>
      <c r="G25" s="150">
        <v>5</v>
      </c>
      <c r="K25" s="47"/>
      <c r="O25" s="47"/>
    </row>
    <row r="26" spans="1:15" ht="12.75">
      <c r="A26" t="s">
        <v>97</v>
      </c>
      <c r="B26" s="90">
        <v>0.3</v>
      </c>
      <c r="C26" s="110"/>
      <c r="E26" s="35" t="s">
        <v>287</v>
      </c>
      <c r="F26" s="141">
        <f>SUM(F24:F25)</f>
        <v>0.2</v>
      </c>
      <c r="G26" s="47"/>
      <c r="K26" s="47"/>
      <c r="O26" s="47"/>
    </row>
    <row r="27" spans="3:15" ht="12.75">
      <c r="C27" s="110"/>
      <c r="E27" s="35" t="s">
        <v>291</v>
      </c>
      <c r="F27" s="47"/>
      <c r="G27" s="47">
        <f>AVERAGE(G24:G25)</f>
        <v>4</v>
      </c>
      <c r="K27" s="47"/>
      <c r="O27" s="47"/>
    </row>
    <row r="28" spans="2:15" ht="12.75">
      <c r="B28" s="58"/>
      <c r="C28" s="56"/>
      <c r="F28" s="47"/>
      <c r="G28" s="47"/>
      <c r="K28" s="47"/>
      <c r="O28" s="47"/>
    </row>
    <row r="29" spans="1:15" ht="12.75">
      <c r="A29" s="1" t="s">
        <v>96</v>
      </c>
      <c r="B29" s="59"/>
      <c r="C29" s="56"/>
      <c r="F29" s="47"/>
      <c r="G29" s="47"/>
      <c r="H29" s="10"/>
      <c r="K29" s="47"/>
      <c r="O29" s="47"/>
    </row>
    <row r="30" spans="1:15" ht="12.75">
      <c r="A30" t="s">
        <v>35</v>
      </c>
      <c r="B30" s="90">
        <v>0.15</v>
      </c>
      <c r="C30" s="55"/>
      <c r="D30" s="11"/>
      <c r="F30" s="47"/>
      <c r="G30" s="47"/>
      <c r="H30" s="12"/>
      <c r="K30" s="47"/>
      <c r="O30" s="47"/>
    </row>
    <row r="31" spans="1:15" ht="12.75">
      <c r="A31" t="s">
        <v>36</v>
      </c>
      <c r="B31" s="90">
        <v>0.15</v>
      </c>
      <c r="C31" s="58"/>
      <c r="D31" s="2"/>
      <c r="F31" s="47"/>
      <c r="G31" s="47"/>
      <c r="H31" s="2"/>
      <c r="I31" s="3"/>
      <c r="K31" s="47"/>
      <c r="O31" s="47"/>
    </row>
    <row r="32" spans="1:15" ht="15.75">
      <c r="A32" t="s">
        <v>135</v>
      </c>
      <c r="B32" s="90">
        <v>0.1</v>
      </c>
      <c r="C32" s="57"/>
      <c r="E32" s="60" t="s">
        <v>164</v>
      </c>
      <c r="G32" s="47"/>
      <c r="K32" s="47"/>
      <c r="O32" s="47"/>
    </row>
    <row r="33" spans="1:15" ht="12.75">
      <c r="A33" t="s">
        <v>34</v>
      </c>
      <c r="B33" s="74">
        <f>SUM(B30:B32)</f>
        <v>0.4</v>
      </c>
      <c r="C33" s="58"/>
      <c r="G33" s="47"/>
      <c r="K33" s="47"/>
      <c r="O33" s="47"/>
    </row>
    <row r="34" spans="1:15" ht="13.5" thickBot="1">
      <c r="A34" t="s">
        <v>91</v>
      </c>
      <c r="B34" s="90">
        <v>0.02</v>
      </c>
      <c r="C34" s="58"/>
      <c r="G34" s="47"/>
      <c r="K34" s="47"/>
      <c r="O34" s="47"/>
    </row>
    <row r="35" spans="2:15" ht="13.5" thickBot="1">
      <c r="B35" s="59"/>
      <c r="C35" s="58"/>
      <c r="E35" s="143" t="s">
        <v>154</v>
      </c>
      <c r="F35" s="144"/>
      <c r="G35" s="145"/>
      <c r="K35" s="47"/>
      <c r="O35" s="47"/>
    </row>
    <row r="36" spans="1:31" ht="13.5" thickBot="1">
      <c r="A36" s="1" t="s">
        <v>50</v>
      </c>
      <c r="B36" s="59"/>
      <c r="C36" s="11"/>
      <c r="E36" s="142" t="s">
        <v>292</v>
      </c>
      <c r="F36" s="146"/>
      <c r="G36" s="147"/>
      <c r="K36" s="47"/>
      <c r="L36" s="10"/>
      <c r="O36" s="47"/>
      <c r="P36" s="10"/>
      <c r="V36" s="9"/>
      <c r="Z36" s="29" t="s">
        <v>49</v>
      </c>
      <c r="AE36" s="29" t="s">
        <v>57</v>
      </c>
    </row>
    <row r="37" spans="1:15" ht="13.5" thickBot="1">
      <c r="A37" t="s">
        <v>93</v>
      </c>
      <c r="B37" s="90">
        <v>0.01</v>
      </c>
      <c r="C37" s="58"/>
      <c r="E37" s="171" t="s">
        <v>155</v>
      </c>
      <c r="F37" s="169"/>
      <c r="G37" s="170"/>
      <c r="K37" s="47"/>
      <c r="O37" s="47"/>
    </row>
    <row r="38" spans="1:32" ht="13.5" thickBot="1">
      <c r="A38" s="35" t="s">
        <v>136</v>
      </c>
      <c r="B38" s="94">
        <v>0.02</v>
      </c>
      <c r="C38" s="59"/>
      <c r="E38" s="165" t="s">
        <v>156</v>
      </c>
      <c r="F38" s="166"/>
      <c r="G38" s="167"/>
      <c r="K38" s="47"/>
      <c r="L38" s="1"/>
      <c r="M38" s="13"/>
      <c r="O38" s="47"/>
      <c r="P38" s="2"/>
      <c r="Q38" s="20"/>
      <c r="R38" s="20"/>
      <c r="S38" s="20"/>
      <c r="V38" s="23"/>
      <c r="AE38" s="1" t="s">
        <v>58</v>
      </c>
      <c r="AF38" s="4">
        <v>0</v>
      </c>
    </row>
    <row r="39" spans="1:32" ht="13.5" thickBot="1">
      <c r="A39" s="35" t="s">
        <v>107</v>
      </c>
      <c r="B39" s="90">
        <v>0.015</v>
      </c>
      <c r="C39" s="58"/>
      <c r="E39" s="171" t="s">
        <v>157</v>
      </c>
      <c r="F39" s="169"/>
      <c r="G39" s="170"/>
      <c r="H39" s="1"/>
      <c r="I39" s="15"/>
      <c r="K39" s="47"/>
      <c r="L39" s="1"/>
      <c r="M39" s="17"/>
      <c r="O39" s="47"/>
      <c r="P39" s="1"/>
      <c r="Q39" s="13"/>
      <c r="R39" s="13"/>
      <c r="S39" s="13"/>
      <c r="V39" s="1"/>
      <c r="W39" s="17"/>
      <c r="AE39" s="1" t="s">
        <v>56</v>
      </c>
      <c r="AF39" s="17">
        <v>0</v>
      </c>
    </row>
    <row r="40" spans="1:23" ht="13.5" thickBot="1">
      <c r="A40" s="54" t="s">
        <v>108</v>
      </c>
      <c r="B40" s="95">
        <v>0.12</v>
      </c>
      <c r="C40" s="58"/>
      <c r="E40" s="165" t="s">
        <v>158</v>
      </c>
      <c r="F40" s="166"/>
      <c r="G40" s="167"/>
      <c r="K40" s="47"/>
      <c r="L40" s="1"/>
      <c r="M40" s="17"/>
      <c r="O40" s="47"/>
      <c r="P40" s="21"/>
      <c r="Q40" s="18"/>
      <c r="R40" s="18"/>
      <c r="S40" s="18"/>
      <c r="V40" s="1"/>
      <c r="W40" s="17"/>
    </row>
    <row r="41" spans="3:23" ht="13.5" thickBot="1">
      <c r="C41" s="58"/>
      <c r="D41" s="6"/>
      <c r="E41" s="168" t="s">
        <v>159</v>
      </c>
      <c r="F41" s="169"/>
      <c r="G41" s="170"/>
      <c r="H41" s="1"/>
      <c r="I41" s="15"/>
      <c r="K41" s="47"/>
      <c r="L41" s="1"/>
      <c r="M41" s="17"/>
      <c r="O41" s="47"/>
      <c r="P41" s="1"/>
      <c r="Q41" s="13"/>
      <c r="R41" s="13"/>
      <c r="S41" s="13"/>
      <c r="V41" s="1"/>
      <c r="W41" s="17"/>
    </row>
    <row r="42" spans="1:23" ht="13.5" thickBot="1">
      <c r="A42" t="s">
        <v>209</v>
      </c>
      <c r="B42" s="91">
        <v>8406</v>
      </c>
      <c r="D42" s="6"/>
      <c r="E42" s="171" t="s">
        <v>160</v>
      </c>
      <c r="F42" s="169"/>
      <c r="G42" s="170"/>
      <c r="K42" s="47"/>
      <c r="L42" s="1"/>
      <c r="M42" s="13"/>
      <c r="O42" s="47"/>
      <c r="P42" s="21"/>
      <c r="Q42" s="18"/>
      <c r="R42" s="18"/>
      <c r="S42" s="18"/>
      <c r="V42" s="1"/>
      <c r="W42" s="17"/>
    </row>
    <row r="43" spans="2:23" ht="12.75">
      <c r="B43" s="59"/>
      <c r="C43" s="58"/>
      <c r="G43" s="47"/>
      <c r="H43" s="1"/>
      <c r="I43" s="15"/>
      <c r="K43" s="47"/>
      <c r="L43" s="1"/>
      <c r="M43" s="18"/>
      <c r="O43" s="47"/>
      <c r="P43" s="1"/>
      <c r="Q43" s="13"/>
      <c r="R43" s="13"/>
      <c r="S43" s="13"/>
      <c r="V43" s="1"/>
      <c r="W43" s="17"/>
    </row>
    <row r="44" spans="3:27" ht="12.75">
      <c r="C44" s="59"/>
      <c r="G44" s="47"/>
      <c r="K44" s="47"/>
      <c r="M44" s="14"/>
      <c r="O44" s="47"/>
      <c r="P44" s="21"/>
      <c r="Q44" s="18"/>
      <c r="R44" s="18"/>
      <c r="S44" s="18"/>
      <c r="V44" s="1"/>
      <c r="W44" s="17"/>
      <c r="AA44" s="13"/>
    </row>
    <row r="45" spans="3:27" ht="12.75">
      <c r="C45" s="59"/>
      <c r="G45" s="47"/>
      <c r="H45" s="1"/>
      <c r="I45" s="15"/>
      <c r="K45" s="47"/>
      <c r="L45" s="1"/>
      <c r="M45" s="13"/>
      <c r="O45" s="47"/>
      <c r="P45" s="1"/>
      <c r="Q45" s="13"/>
      <c r="R45" s="13"/>
      <c r="S45" s="13"/>
      <c r="V45" s="1"/>
      <c r="W45" s="17"/>
      <c r="AA45" s="13"/>
    </row>
    <row r="46" spans="3:27" ht="12.75">
      <c r="C46" s="124"/>
      <c r="D46" s="6"/>
      <c r="E46" s="4"/>
      <c r="G46" s="47"/>
      <c r="K46" s="47"/>
      <c r="L46" s="1"/>
      <c r="M46" s="17"/>
      <c r="O46" s="47"/>
      <c r="P46" s="21"/>
      <c r="Q46" s="18"/>
      <c r="R46" s="18"/>
      <c r="S46" s="18"/>
      <c r="T46" s="18"/>
      <c r="V46" s="1"/>
      <c r="W46" s="17"/>
      <c r="AA46" s="4"/>
    </row>
    <row r="47" spans="3:27" ht="12.75">
      <c r="C47" s="124"/>
      <c r="D47" s="6"/>
      <c r="E47" s="4"/>
      <c r="G47" s="47"/>
      <c r="K47" s="47"/>
      <c r="O47" s="47"/>
      <c r="P47" s="21"/>
      <c r="Q47" s="18"/>
      <c r="R47" s="18"/>
      <c r="S47" s="18"/>
      <c r="T47" s="18"/>
      <c r="V47" s="1"/>
      <c r="W47" s="17"/>
      <c r="AA47" s="13"/>
    </row>
    <row r="48" spans="3:27" ht="12.75">
      <c r="C48" s="124"/>
      <c r="G48" s="47"/>
      <c r="K48" s="47"/>
      <c r="O48" s="47"/>
      <c r="P48" s="21"/>
      <c r="Q48" s="18"/>
      <c r="R48" s="18"/>
      <c r="S48" s="18"/>
      <c r="T48" s="18"/>
      <c r="V48" s="2"/>
      <c r="AA48" s="4"/>
    </row>
    <row r="49" spans="3:27" ht="12.75">
      <c r="C49" s="124"/>
      <c r="G49" s="47"/>
      <c r="K49" s="47"/>
      <c r="O49" s="47"/>
      <c r="P49" s="18"/>
      <c r="Q49" s="18"/>
      <c r="R49" s="18"/>
      <c r="S49" s="18"/>
      <c r="T49" s="18"/>
      <c r="V49" s="1"/>
      <c r="W49" s="17"/>
      <c r="AA49" s="13"/>
    </row>
    <row r="50" spans="3:27" ht="12.75">
      <c r="C50" s="124"/>
      <c r="G50" s="47"/>
      <c r="K50" s="47"/>
      <c r="O50" s="47"/>
      <c r="P50" s="22"/>
      <c r="Q50" s="22"/>
      <c r="R50" s="22"/>
      <c r="S50" s="22"/>
      <c r="T50" s="18"/>
      <c r="V50" s="1"/>
      <c r="W50" s="17"/>
      <c r="AA50" s="25"/>
    </row>
    <row r="51" spans="3:27" ht="12.75">
      <c r="C51" s="59"/>
      <c r="D51" s="6"/>
      <c r="E51" s="4"/>
      <c r="G51" s="47"/>
      <c r="K51" s="47"/>
      <c r="O51" s="47"/>
      <c r="P51" s="18"/>
      <c r="Q51" s="18"/>
      <c r="R51" s="18"/>
      <c r="S51" s="18"/>
      <c r="T51" s="18"/>
      <c r="V51" s="1"/>
      <c r="W51" s="17"/>
      <c r="AA51" s="4"/>
    </row>
    <row r="52" spans="3:27" ht="12.75">
      <c r="C52" s="59"/>
      <c r="D52" s="6"/>
      <c r="E52" s="4"/>
      <c r="G52" s="47"/>
      <c r="K52" s="47"/>
      <c r="O52" s="47"/>
      <c r="P52" s="21"/>
      <c r="Q52" s="18"/>
      <c r="R52" s="18"/>
      <c r="S52" s="18"/>
      <c r="T52" s="18"/>
      <c r="V52" s="1"/>
      <c r="W52" s="17"/>
      <c r="AA52" s="26"/>
    </row>
    <row r="53" spans="3:27" ht="12.75">
      <c r="C53" s="58"/>
      <c r="G53" s="47"/>
      <c r="K53" s="47"/>
      <c r="O53" s="47"/>
      <c r="P53" s="18"/>
      <c r="Q53" s="18"/>
      <c r="R53" s="18"/>
      <c r="S53" s="18"/>
      <c r="T53" s="18"/>
      <c r="V53" s="1"/>
      <c r="W53" s="17"/>
      <c r="AA53" s="27"/>
    </row>
    <row r="54" spans="3:27" ht="12.75">
      <c r="C54" s="125"/>
      <c r="G54" s="47"/>
      <c r="K54" s="47"/>
      <c r="O54" s="47"/>
      <c r="P54" s="21"/>
      <c r="Q54" s="18"/>
      <c r="R54" s="18"/>
      <c r="S54" s="18"/>
      <c r="T54" s="18"/>
      <c r="AA54" s="26"/>
    </row>
    <row r="55" spans="3:27" ht="12.75">
      <c r="C55" s="58"/>
      <c r="G55" s="47"/>
      <c r="K55" s="47"/>
      <c r="O55" s="47"/>
      <c r="P55" s="18"/>
      <c r="Q55" s="18"/>
      <c r="R55" s="18"/>
      <c r="S55" s="18"/>
      <c r="T55" s="18"/>
      <c r="V55" s="2"/>
      <c r="AA55" s="26"/>
    </row>
    <row r="56" spans="3:27" ht="12.75">
      <c r="C56" s="126"/>
      <c r="D56" s="6"/>
      <c r="E56" s="4"/>
      <c r="G56" s="47"/>
      <c r="K56" s="47"/>
      <c r="O56" s="47"/>
      <c r="P56" s="21"/>
      <c r="Q56" s="18"/>
      <c r="R56" s="18"/>
      <c r="S56" s="18"/>
      <c r="T56" s="18"/>
      <c r="W56" s="14"/>
      <c r="AA56" s="26"/>
    </row>
    <row r="57" spans="4:27" ht="12.75">
      <c r="D57" s="6"/>
      <c r="E57" s="4"/>
      <c r="G57" s="47"/>
      <c r="K57" s="47"/>
      <c r="O57" s="47"/>
      <c r="P57" s="18"/>
      <c r="Q57" s="18"/>
      <c r="R57" s="18"/>
      <c r="S57" s="18"/>
      <c r="T57" s="18"/>
      <c r="W57" s="14"/>
      <c r="AA57" s="26"/>
    </row>
    <row r="58" spans="7:27" ht="12.75">
      <c r="G58" s="47"/>
      <c r="K58" s="47"/>
      <c r="O58" s="47"/>
      <c r="P58" s="21"/>
      <c r="Q58" s="18"/>
      <c r="R58" s="18"/>
      <c r="S58" s="18"/>
      <c r="T58" s="18"/>
      <c r="W58" s="14"/>
      <c r="AA58" s="4"/>
    </row>
    <row r="59" spans="7:23" ht="12.75">
      <c r="G59" s="47"/>
      <c r="K59" s="47"/>
      <c r="O59" s="47"/>
      <c r="P59" s="18"/>
      <c r="Q59" s="18"/>
      <c r="R59" s="18"/>
      <c r="S59" s="18"/>
      <c r="T59" s="18"/>
      <c r="V59" s="1"/>
      <c r="W59" s="14"/>
    </row>
    <row r="60" spans="7:20" ht="12.75">
      <c r="G60" s="47"/>
      <c r="K60" s="47"/>
      <c r="O60" s="47"/>
      <c r="P60" s="21"/>
      <c r="Q60" s="18"/>
      <c r="R60" s="18"/>
      <c r="S60" s="18"/>
      <c r="T60" s="18"/>
    </row>
    <row r="61" spans="7:27" ht="12.75">
      <c r="G61" s="47"/>
      <c r="K61" s="47"/>
      <c r="O61" s="47"/>
      <c r="V61" s="2"/>
      <c r="AA61" s="13"/>
    </row>
    <row r="62" spans="7:27" ht="12.75">
      <c r="G62" s="47"/>
      <c r="K62" s="47"/>
      <c r="O62" s="47"/>
      <c r="V62" s="1"/>
      <c r="W62" s="14"/>
      <c r="AA62" s="13"/>
    </row>
    <row r="63" spans="7:27" ht="12.75">
      <c r="G63" s="47"/>
      <c r="K63" s="47"/>
      <c r="O63" s="47"/>
      <c r="V63" s="1"/>
      <c r="W63" s="17"/>
      <c r="AA63" s="13"/>
    </row>
    <row r="64" spans="7:27" ht="12.75">
      <c r="G64" s="47"/>
      <c r="K64" s="47"/>
      <c r="O64" s="47"/>
      <c r="V64" s="1"/>
      <c r="W64" s="14"/>
      <c r="AA64" s="13"/>
    </row>
    <row r="65" spans="7:27" ht="12.75">
      <c r="G65" s="47"/>
      <c r="K65" s="47"/>
      <c r="O65" s="47"/>
      <c r="V65" s="1"/>
      <c r="Z65" s="1"/>
      <c r="AA65" s="28"/>
    </row>
    <row r="66" spans="7:23" ht="12.75">
      <c r="G66" s="47"/>
      <c r="K66" s="47"/>
      <c r="O66" s="47"/>
      <c r="V66" s="1"/>
      <c r="W66" s="14"/>
    </row>
    <row r="67" spans="7:26" ht="12.75">
      <c r="G67" s="47"/>
      <c r="K67" s="47"/>
      <c r="O67" s="47"/>
      <c r="V67" s="1"/>
      <c r="W67" s="17"/>
      <c r="Z67" s="17"/>
    </row>
    <row r="68" spans="7:26" ht="12.75">
      <c r="G68" s="47"/>
      <c r="K68" s="47"/>
      <c r="O68" s="47"/>
      <c r="V68" s="1"/>
      <c r="W68" s="14"/>
      <c r="Z68" s="17"/>
    </row>
    <row r="69" spans="7:23" ht="12.75">
      <c r="G69" s="47"/>
      <c r="K69" s="47"/>
      <c r="O69" s="47"/>
      <c r="V69" s="1"/>
      <c r="W69" s="14"/>
    </row>
    <row r="70" spans="7:15" ht="12.75">
      <c r="G70" s="47"/>
      <c r="K70" s="47"/>
      <c r="O70" s="47"/>
    </row>
    <row r="71" spans="7:23" ht="12.75">
      <c r="G71" s="47"/>
      <c r="K71" s="47"/>
      <c r="O71" s="47"/>
      <c r="V71" s="1"/>
      <c r="W71" s="14"/>
    </row>
    <row r="72" spans="7:23" ht="12.75">
      <c r="G72" s="47"/>
      <c r="K72" s="47"/>
      <c r="O72" s="47"/>
      <c r="V72" s="1"/>
      <c r="W72" s="14"/>
    </row>
    <row r="73" spans="7:23" ht="12.75">
      <c r="G73" s="47"/>
      <c r="K73" s="47"/>
      <c r="O73" s="47"/>
      <c r="V73" s="1"/>
      <c r="W73" s="14"/>
    </row>
    <row r="74" spans="7:23" ht="12.75">
      <c r="G74" s="47"/>
      <c r="K74" s="47"/>
      <c r="O74" s="47"/>
      <c r="V74" s="1"/>
      <c r="W74" s="14"/>
    </row>
    <row r="75" spans="7:23" ht="12.75">
      <c r="G75" s="47"/>
      <c r="K75" s="47"/>
      <c r="O75" s="47"/>
      <c r="V75" s="1"/>
      <c r="W75" s="14"/>
    </row>
    <row r="76" spans="7:15" ht="12.75">
      <c r="G76" s="47"/>
      <c r="K76" s="47"/>
      <c r="O76" s="47"/>
    </row>
    <row r="77" spans="7:23" ht="12.75">
      <c r="G77" s="47"/>
      <c r="K77" s="47"/>
      <c r="O77" s="47"/>
      <c r="V77" s="1"/>
      <c r="W77" s="14"/>
    </row>
    <row r="78" spans="7:15" ht="12.75">
      <c r="G78" s="47"/>
      <c r="K78" s="47"/>
      <c r="O78" s="47"/>
    </row>
    <row r="79" spans="7:22" ht="12.75">
      <c r="G79" s="47"/>
      <c r="K79" s="47"/>
      <c r="O79" s="47"/>
      <c r="V79" s="2"/>
    </row>
    <row r="80" spans="7:22" ht="12.75">
      <c r="G80" s="47"/>
      <c r="K80" s="47"/>
      <c r="O80" s="47"/>
      <c r="V80" s="1"/>
    </row>
    <row r="81" spans="7:22" ht="12.75">
      <c r="G81" s="47"/>
      <c r="K81" s="47"/>
      <c r="O81" s="47"/>
      <c r="V81" s="1"/>
    </row>
    <row r="82" spans="7:22" ht="12.75">
      <c r="G82" s="47"/>
      <c r="K82" s="47"/>
      <c r="O82" s="47"/>
      <c r="V82" s="1"/>
    </row>
    <row r="83" spans="7:15" ht="12.75">
      <c r="G83" s="47"/>
      <c r="K83" s="47"/>
      <c r="O83" s="47"/>
    </row>
    <row r="84" spans="7:15" ht="12.75">
      <c r="G84" s="47"/>
      <c r="K84" s="47"/>
      <c r="O84" s="47"/>
    </row>
    <row r="85" spans="7:15" ht="12.75">
      <c r="G85" s="47"/>
      <c r="K85" s="47"/>
      <c r="O85" s="47"/>
    </row>
    <row r="86" spans="7:15" ht="12.75">
      <c r="G86" s="47"/>
      <c r="K86" s="47"/>
      <c r="O86" s="47"/>
    </row>
    <row r="87" spans="7:15" ht="12.75">
      <c r="G87" s="47"/>
      <c r="K87" s="47"/>
      <c r="O87" s="47"/>
    </row>
    <row r="88" spans="7:15" ht="12.75">
      <c r="G88" s="47"/>
      <c r="K88" s="47"/>
      <c r="O88" s="47"/>
    </row>
    <row r="89" spans="7:15" ht="12.75">
      <c r="G89" s="47"/>
      <c r="K89" s="47"/>
      <c r="O89" s="47"/>
    </row>
    <row r="90" spans="7:15" ht="12.75">
      <c r="G90" s="47"/>
      <c r="K90" s="47"/>
      <c r="O90" s="47"/>
    </row>
    <row r="91" spans="7:15" ht="12.75">
      <c r="G91" s="47"/>
      <c r="K91" s="47"/>
      <c r="O91" s="47"/>
    </row>
    <row r="92" spans="7:15" ht="12.75">
      <c r="G92" s="47"/>
      <c r="K92" s="47"/>
      <c r="O92" s="47"/>
    </row>
    <row r="93" spans="7:15" ht="12.75">
      <c r="G93" s="47"/>
      <c r="K93" s="47"/>
      <c r="O93" s="47"/>
    </row>
    <row r="94" spans="7:15" ht="12.75">
      <c r="G94" s="47"/>
      <c r="K94" s="47"/>
      <c r="O94" s="47"/>
    </row>
    <row r="95" spans="7:15" ht="12.75">
      <c r="G95" s="47"/>
      <c r="K95" s="47"/>
      <c r="O95" s="47"/>
    </row>
    <row r="96" spans="7:15" ht="12.75">
      <c r="G96" s="47"/>
      <c r="K96" s="47"/>
      <c r="O96" s="47"/>
    </row>
    <row r="97" spans="7:15" ht="12.75">
      <c r="G97" s="47"/>
      <c r="K97" s="47"/>
      <c r="O97" s="47"/>
    </row>
    <row r="98" spans="7:15" ht="12.75">
      <c r="G98" s="47"/>
      <c r="K98" s="47"/>
      <c r="O98" s="47"/>
    </row>
    <row r="99" spans="7:15" ht="12.75">
      <c r="G99" s="47"/>
      <c r="K99" s="47"/>
      <c r="O99" s="47"/>
    </row>
    <row r="100" spans="7:15" ht="12.75">
      <c r="G100" s="47"/>
      <c r="K100" s="47"/>
      <c r="O100" s="47"/>
    </row>
    <row r="101" spans="7:15" ht="12.75">
      <c r="G101" s="47"/>
      <c r="K101" s="47"/>
      <c r="O101" s="47"/>
    </row>
    <row r="102" spans="7:15" ht="12.75">
      <c r="G102" s="47"/>
      <c r="K102" s="47"/>
      <c r="O102" s="47"/>
    </row>
    <row r="103" spans="7:15" ht="12.75">
      <c r="G103" s="47"/>
      <c r="K103" s="47"/>
      <c r="O103" s="47"/>
    </row>
    <row r="104" spans="7:15" ht="12.75">
      <c r="G104" s="47"/>
      <c r="K104" s="47"/>
      <c r="O104" s="47"/>
    </row>
    <row r="105" spans="7:15" ht="12.75">
      <c r="G105" s="47"/>
      <c r="K105" s="47"/>
      <c r="O105" s="47"/>
    </row>
    <row r="106" spans="7:15" ht="12.75">
      <c r="G106" s="47"/>
      <c r="K106" s="47"/>
      <c r="O106" s="47"/>
    </row>
    <row r="107" spans="7:15" ht="12.75">
      <c r="G107" s="47"/>
      <c r="K107" s="47"/>
      <c r="O107" s="47"/>
    </row>
    <row r="108" spans="7:15" ht="12.75">
      <c r="G108" s="47"/>
      <c r="K108" s="47"/>
      <c r="O108" s="47"/>
    </row>
    <row r="109" spans="7:15" ht="12.75">
      <c r="G109" s="47"/>
      <c r="K109" s="47"/>
      <c r="O109" s="47"/>
    </row>
    <row r="110" spans="7:15" ht="12.75">
      <c r="G110" s="47"/>
      <c r="K110" s="47"/>
      <c r="O110" s="47"/>
    </row>
    <row r="111" spans="7:15" ht="12.75">
      <c r="G111" s="47"/>
      <c r="K111" s="47"/>
      <c r="O111" s="47"/>
    </row>
    <row r="112" spans="7:15" ht="12.75">
      <c r="G112" s="47"/>
      <c r="K112" s="47"/>
      <c r="O112" s="47"/>
    </row>
    <row r="113" spans="7:15" ht="12.75">
      <c r="G113" s="47"/>
      <c r="K113" s="47"/>
      <c r="O113" s="47"/>
    </row>
    <row r="114" spans="7:15" ht="12.75">
      <c r="G114" s="47"/>
      <c r="K114" s="47"/>
      <c r="O114" s="47"/>
    </row>
    <row r="115" spans="7:15" ht="12.75">
      <c r="G115" s="47"/>
      <c r="K115" s="47"/>
      <c r="O115" s="47"/>
    </row>
    <row r="116" spans="7:15" ht="12.75">
      <c r="G116" s="47"/>
      <c r="K116" s="47"/>
      <c r="O116" s="47"/>
    </row>
    <row r="117" spans="7:15" ht="12.75">
      <c r="G117" s="47"/>
      <c r="K117" s="47"/>
      <c r="O117" s="47"/>
    </row>
    <row r="118" spans="7:15" ht="12.75">
      <c r="G118" s="47"/>
      <c r="K118" s="47"/>
      <c r="O118" s="47"/>
    </row>
    <row r="119" spans="7:15" ht="12.75">
      <c r="G119" s="47"/>
      <c r="K119" s="47"/>
      <c r="O119" s="47"/>
    </row>
    <row r="120" spans="7:15" ht="12.75">
      <c r="G120" s="47"/>
      <c r="K120" s="47"/>
      <c r="O120" s="47"/>
    </row>
    <row r="121" spans="7:15" ht="12.75">
      <c r="G121" s="47"/>
      <c r="K121" s="47"/>
      <c r="O121" s="47"/>
    </row>
    <row r="122" spans="7:15" ht="12.75">
      <c r="G122" s="47"/>
      <c r="K122" s="47"/>
      <c r="O122" s="47"/>
    </row>
    <row r="123" spans="7:15" ht="12.75">
      <c r="G123" s="47"/>
      <c r="K123" s="47"/>
      <c r="O123" s="47"/>
    </row>
    <row r="124" spans="7:15" ht="12.75">
      <c r="G124" s="47"/>
      <c r="K124" s="47"/>
      <c r="O124" s="47"/>
    </row>
    <row r="125" spans="7:15" ht="12.75">
      <c r="G125" s="47"/>
      <c r="K125" s="47"/>
      <c r="O125" s="47"/>
    </row>
    <row r="126" spans="7:15" ht="12.75">
      <c r="G126" s="47"/>
      <c r="K126" s="47"/>
      <c r="O126" s="47"/>
    </row>
    <row r="127" spans="7:15" ht="12.75">
      <c r="G127" s="47"/>
      <c r="K127" s="47"/>
      <c r="O127" s="47"/>
    </row>
    <row r="128" spans="7:15" ht="12.75">
      <c r="G128" s="47"/>
      <c r="K128" s="47"/>
      <c r="O128" s="47"/>
    </row>
    <row r="129" spans="7:15" ht="12.75">
      <c r="G129" s="47"/>
      <c r="K129" s="47"/>
      <c r="O129" s="47"/>
    </row>
    <row r="130" spans="7:15" ht="12.75">
      <c r="G130" s="47"/>
      <c r="K130" s="47"/>
      <c r="O130" s="47"/>
    </row>
    <row r="131" spans="7:15" ht="12.75">
      <c r="G131" s="47"/>
      <c r="K131" s="47"/>
      <c r="O131" s="47"/>
    </row>
    <row r="132" spans="7:15" ht="12.75">
      <c r="G132" s="47"/>
      <c r="K132" s="47"/>
      <c r="O132" s="47"/>
    </row>
    <row r="133" spans="7:15" ht="12.75">
      <c r="G133" s="47"/>
      <c r="K133" s="47"/>
      <c r="O133" s="47"/>
    </row>
    <row r="134" spans="7:15" ht="12.75">
      <c r="G134" s="47"/>
      <c r="K134" s="47"/>
      <c r="O134" s="47"/>
    </row>
    <row r="135" spans="7:15" ht="12.75">
      <c r="G135" s="47"/>
      <c r="K135" s="47"/>
      <c r="O135" s="47"/>
    </row>
    <row r="136" spans="7:15" ht="12.75">
      <c r="G136" s="47"/>
      <c r="K136" s="47"/>
      <c r="O136" s="47"/>
    </row>
    <row r="137" spans="7:15" ht="12.75">
      <c r="G137" s="47"/>
      <c r="K137" s="47"/>
      <c r="O137" s="47"/>
    </row>
    <row r="138" spans="7:15" ht="12.75">
      <c r="G138" s="47"/>
      <c r="K138" s="47"/>
      <c r="O138" s="47"/>
    </row>
    <row r="139" spans="7:15" ht="12.75">
      <c r="G139" s="47"/>
      <c r="K139" s="47"/>
      <c r="O139" s="47"/>
    </row>
    <row r="140" spans="7:15" ht="12.75">
      <c r="G140" s="47"/>
      <c r="K140" s="47"/>
      <c r="O140" s="47"/>
    </row>
    <row r="141" spans="7:15" ht="12.75">
      <c r="G141" s="47"/>
      <c r="K141" s="47"/>
      <c r="O141" s="47"/>
    </row>
    <row r="142" spans="7:15" ht="12.75">
      <c r="G142" s="47"/>
      <c r="K142" s="47"/>
      <c r="O142" s="47"/>
    </row>
    <row r="143" spans="7:15" ht="12.75">
      <c r="G143" s="47"/>
      <c r="K143" s="47"/>
      <c r="O143" s="47"/>
    </row>
    <row r="144" spans="7:15" ht="12.75">
      <c r="G144" s="47"/>
      <c r="K144" s="47"/>
      <c r="O144" s="47"/>
    </row>
    <row r="145" spans="7:15" ht="12.75">
      <c r="G145" s="47"/>
      <c r="K145" s="47"/>
      <c r="O145" s="47"/>
    </row>
    <row r="146" spans="7:15" ht="12.75">
      <c r="G146" s="47"/>
      <c r="K146" s="47"/>
      <c r="O146" s="47"/>
    </row>
    <row r="147" spans="7:15" ht="12.75">
      <c r="G147" s="47"/>
      <c r="K147" s="47"/>
      <c r="O147" s="47"/>
    </row>
    <row r="148" spans="7:15" ht="12.75">
      <c r="G148" s="47"/>
      <c r="K148" s="47"/>
      <c r="O148" s="47"/>
    </row>
    <row r="149" spans="7:15" ht="12.75">
      <c r="G149" s="47"/>
      <c r="K149" s="47"/>
      <c r="O149" s="47"/>
    </row>
    <row r="150" spans="7:15" ht="12.75">
      <c r="G150" s="47"/>
      <c r="K150" s="47"/>
      <c r="O150" s="47"/>
    </row>
    <row r="151" spans="7:15" ht="12.75">
      <c r="G151" s="47"/>
      <c r="K151" s="47"/>
      <c r="O151" s="47"/>
    </row>
    <row r="152" spans="7:15" ht="12.75">
      <c r="G152" s="47"/>
      <c r="K152" s="47"/>
      <c r="O152" s="47"/>
    </row>
    <row r="153" spans="7:15" ht="12.75">
      <c r="G153" s="47"/>
      <c r="K153" s="47"/>
      <c r="O153" s="47"/>
    </row>
    <row r="154" spans="7:15" ht="12.75">
      <c r="G154" s="47"/>
      <c r="K154" s="47"/>
      <c r="O154" s="47"/>
    </row>
    <row r="155" spans="7:15" ht="12.75">
      <c r="G155" s="47"/>
      <c r="K155" s="47"/>
      <c r="O155" s="47"/>
    </row>
    <row r="156" spans="7:15" ht="12.75">
      <c r="G156" s="47"/>
      <c r="K156" s="47"/>
      <c r="O156" s="47"/>
    </row>
    <row r="157" spans="7:15" ht="12.75">
      <c r="G157" s="47"/>
      <c r="K157" s="47"/>
      <c r="O157" s="47"/>
    </row>
    <row r="158" spans="11:15" ht="12.75">
      <c r="K158" s="47"/>
      <c r="O158" s="47"/>
    </row>
    <row r="159" spans="11:15" ht="12.75">
      <c r="K159" s="47"/>
      <c r="O159" s="47"/>
    </row>
    <row r="160" spans="11:15" ht="12.75">
      <c r="K160" s="47"/>
      <c r="O160" s="47"/>
    </row>
    <row r="161" spans="11:15" ht="12.75">
      <c r="K161" s="47"/>
      <c r="O161" s="47"/>
    </row>
    <row r="162" spans="11:15" ht="12.75">
      <c r="K162" s="47"/>
      <c r="O162" s="47"/>
    </row>
    <row r="163" spans="11:15" ht="12.75">
      <c r="K163" s="47"/>
      <c r="O163" s="47"/>
    </row>
    <row r="164" spans="11:15" ht="12.75">
      <c r="K164" s="47"/>
      <c r="O164" s="47"/>
    </row>
    <row r="165" spans="11:15" ht="12.75">
      <c r="K165" s="47"/>
      <c r="O165" s="47"/>
    </row>
    <row r="166" spans="11:15" ht="12.75">
      <c r="K166" s="47"/>
      <c r="O166" s="47"/>
    </row>
    <row r="167" spans="11:15" ht="12.75">
      <c r="K167" s="47"/>
      <c r="O167" s="47"/>
    </row>
    <row r="168" spans="11:15" ht="12.75">
      <c r="K168" s="47"/>
      <c r="O168" s="47"/>
    </row>
    <row r="169" spans="11:15" ht="12.75">
      <c r="K169" s="47"/>
      <c r="O169" s="47"/>
    </row>
    <row r="170" spans="11:15" ht="12.75">
      <c r="K170" s="47"/>
      <c r="O170" s="47"/>
    </row>
    <row r="171" spans="11:15" ht="12.75">
      <c r="K171" s="47"/>
      <c r="O171" s="47"/>
    </row>
    <row r="172" spans="11:15" ht="12.75">
      <c r="K172" s="47"/>
      <c r="O172" s="47"/>
    </row>
    <row r="173" spans="11:15" ht="12.75">
      <c r="K173" s="47"/>
      <c r="O173" s="47"/>
    </row>
    <row r="174" spans="11:15" ht="12.75">
      <c r="K174" s="47"/>
      <c r="O174" s="47"/>
    </row>
    <row r="175" spans="11:15" ht="12.75">
      <c r="K175" s="47"/>
      <c r="O175" s="47"/>
    </row>
    <row r="176" spans="11:15" ht="12.75">
      <c r="K176" s="47"/>
      <c r="O176" s="47"/>
    </row>
    <row r="177" spans="11:15" ht="12.75">
      <c r="K177" s="47"/>
      <c r="O177" s="47"/>
    </row>
    <row r="178" spans="11:15" ht="12.75">
      <c r="K178" s="47"/>
      <c r="O178" s="47"/>
    </row>
    <row r="179" spans="11:15" ht="12.75">
      <c r="K179" s="47"/>
      <c r="O179" s="47"/>
    </row>
    <row r="180" spans="11:15" ht="12.75">
      <c r="K180" s="47"/>
      <c r="O180" s="47"/>
    </row>
    <row r="181" spans="11:15" ht="12.75">
      <c r="K181" s="47"/>
      <c r="O181" s="47"/>
    </row>
    <row r="182" spans="11:15" ht="12.75">
      <c r="K182" s="47"/>
      <c r="O182" s="47"/>
    </row>
    <row r="183" spans="11:15" ht="12.75">
      <c r="K183" s="47"/>
      <c r="O183" s="47"/>
    </row>
    <row r="184" spans="11:15" ht="12.75">
      <c r="K184" s="47"/>
      <c r="O184" s="47"/>
    </row>
    <row r="185" spans="11:15" ht="12.75">
      <c r="K185" s="47"/>
      <c r="O185" s="47"/>
    </row>
    <row r="186" spans="11:15" ht="12.75">
      <c r="K186" s="47"/>
      <c r="O186" s="47"/>
    </row>
    <row r="187" spans="11:15" ht="12.75">
      <c r="K187" s="47"/>
      <c r="O187" s="47"/>
    </row>
    <row r="188" spans="11:15" ht="12.75">
      <c r="K188" s="47"/>
      <c r="O188" s="47"/>
    </row>
    <row r="189" spans="11:15" ht="12.75">
      <c r="K189" s="47"/>
      <c r="O189" s="47"/>
    </row>
    <row r="190" spans="11:15" ht="12.75">
      <c r="K190" s="47"/>
      <c r="O190" s="47"/>
    </row>
    <row r="191" spans="11:15" ht="12.75">
      <c r="K191" s="47"/>
      <c r="O191" s="47"/>
    </row>
    <row r="192" spans="11:15" ht="12.75">
      <c r="K192" s="47"/>
      <c r="O192" s="47"/>
    </row>
    <row r="193" spans="11:15" ht="12.75">
      <c r="K193" s="47"/>
      <c r="O193" s="47"/>
    </row>
    <row r="194" spans="11:15" ht="12.75">
      <c r="K194" s="47"/>
      <c r="O194" s="47"/>
    </row>
    <row r="195" spans="11:15" ht="12.75">
      <c r="K195" s="47"/>
      <c r="O195" s="47"/>
    </row>
    <row r="196" spans="11:15" ht="12.75">
      <c r="K196" s="47"/>
      <c r="O196" s="47"/>
    </row>
    <row r="197" spans="11:15" ht="12.75">
      <c r="K197" s="47"/>
      <c r="O197" s="47"/>
    </row>
    <row r="198" spans="11:15" ht="12.75">
      <c r="K198" s="47"/>
      <c r="O198" s="47"/>
    </row>
    <row r="199" spans="11:15" ht="12.75">
      <c r="K199" s="47"/>
      <c r="O199" s="47"/>
    </row>
    <row r="200" spans="11:15" ht="12.75">
      <c r="K200" s="47"/>
      <c r="O200" s="47"/>
    </row>
    <row r="201" spans="11:15" ht="12.75">
      <c r="K201" s="47"/>
      <c r="O201" s="47"/>
    </row>
    <row r="202" spans="11:15" ht="12.75">
      <c r="K202" s="47"/>
      <c r="O202" s="47"/>
    </row>
    <row r="203" spans="11:15" ht="12.75">
      <c r="K203" s="47"/>
      <c r="O203" s="47"/>
    </row>
    <row r="204" spans="11:15" ht="12.75">
      <c r="K204" s="47"/>
      <c r="O204" s="47"/>
    </row>
    <row r="205" spans="11:15" ht="12.75">
      <c r="K205" s="47"/>
      <c r="O205" s="47"/>
    </row>
    <row r="206" spans="11:15" ht="12.75">
      <c r="K206" s="47"/>
      <c r="O206" s="47"/>
    </row>
    <row r="207" spans="11:15" ht="12.75">
      <c r="K207" s="47"/>
      <c r="O207" s="47"/>
    </row>
    <row r="208" spans="11:15" ht="12.75">
      <c r="K208" s="47"/>
      <c r="O208" s="47"/>
    </row>
    <row r="209" spans="11:15" ht="12.75">
      <c r="K209" s="47"/>
      <c r="O209" s="47"/>
    </row>
    <row r="210" spans="11:15" ht="12.75">
      <c r="K210" s="47"/>
      <c r="O210" s="47"/>
    </row>
    <row r="211" spans="11:15" ht="12.75">
      <c r="K211" s="47"/>
      <c r="O211" s="47"/>
    </row>
    <row r="212" spans="11:15" ht="12.75">
      <c r="K212" s="47"/>
      <c r="O212" s="47"/>
    </row>
    <row r="213" spans="11:15" ht="12.75">
      <c r="K213" s="47"/>
      <c r="O213" s="47"/>
    </row>
    <row r="214" spans="11:15" ht="12.75">
      <c r="K214" s="47"/>
      <c r="O214" s="47"/>
    </row>
    <row r="215" spans="11:15" ht="12.75">
      <c r="K215" s="47"/>
      <c r="O215" s="47"/>
    </row>
    <row r="216" spans="11:15" ht="12.75">
      <c r="K216" s="47"/>
      <c r="O216" s="47"/>
    </row>
    <row r="217" spans="11:15" ht="12.75">
      <c r="K217" s="47"/>
      <c r="O217" s="47"/>
    </row>
    <row r="218" spans="11:15" ht="12.75">
      <c r="K218" s="47"/>
      <c r="O218" s="47"/>
    </row>
    <row r="219" spans="11:15" ht="12.75">
      <c r="K219" s="47"/>
      <c r="O219" s="47"/>
    </row>
    <row r="220" spans="11:15" ht="12.75">
      <c r="K220" s="47"/>
      <c r="O220" s="47"/>
    </row>
    <row r="221" spans="11:15" ht="12.75">
      <c r="K221" s="47"/>
      <c r="O221" s="47"/>
    </row>
    <row r="222" spans="11:15" ht="12.75">
      <c r="K222" s="47"/>
      <c r="O222" s="47"/>
    </row>
    <row r="223" spans="11:15" ht="12.75">
      <c r="K223" s="47"/>
      <c r="O223" s="47"/>
    </row>
    <row r="224" spans="11:15" ht="12.75">
      <c r="K224" s="47"/>
      <c r="O224" s="47"/>
    </row>
    <row r="225" spans="11:15" ht="12.75">
      <c r="K225" s="47"/>
      <c r="O225" s="47"/>
    </row>
    <row r="226" spans="11:15" ht="12.75">
      <c r="K226" s="47"/>
      <c r="O226" s="47"/>
    </row>
    <row r="227" spans="11:15" ht="12.75">
      <c r="K227" s="47"/>
      <c r="O227" s="47"/>
    </row>
    <row r="228" spans="11:15" ht="12.75">
      <c r="K228" s="47"/>
      <c r="O228" s="47"/>
    </row>
    <row r="229" spans="11:15" ht="12.75">
      <c r="K229" s="47"/>
      <c r="O229" s="47"/>
    </row>
    <row r="230" spans="11:15" ht="12.75">
      <c r="K230" s="47"/>
      <c r="O230" s="47"/>
    </row>
    <row r="231" spans="11:15" ht="12.75">
      <c r="K231" s="47"/>
      <c r="O231" s="47"/>
    </row>
    <row r="232" spans="11:15" ht="12.75">
      <c r="K232" s="47"/>
      <c r="O232" s="47"/>
    </row>
    <row r="233" spans="11:15" ht="12.75">
      <c r="K233" s="47"/>
      <c r="O233" s="47"/>
    </row>
    <row r="234" spans="11:15" ht="12.75">
      <c r="K234" s="47"/>
      <c r="O234" s="47"/>
    </row>
    <row r="235" spans="11:15" ht="12.75">
      <c r="K235" s="47"/>
      <c r="O235" s="47"/>
    </row>
    <row r="236" spans="11:15" ht="12.75">
      <c r="K236" s="47"/>
      <c r="O236" s="47"/>
    </row>
    <row r="237" spans="11:15" ht="12.75">
      <c r="K237" s="47"/>
      <c r="O237" s="47"/>
    </row>
    <row r="238" spans="11:15" ht="12.75">
      <c r="K238" s="47"/>
      <c r="O238" s="47"/>
    </row>
    <row r="239" spans="11:15" ht="12.75">
      <c r="K239" s="47"/>
      <c r="O239" s="47"/>
    </row>
    <row r="240" spans="11:15" ht="12.75">
      <c r="K240" s="47"/>
      <c r="O240" s="47"/>
    </row>
    <row r="241" spans="11:15" ht="12.75">
      <c r="K241" s="47"/>
      <c r="O241" s="47"/>
    </row>
    <row r="242" spans="11:15" ht="12.75">
      <c r="K242" s="47"/>
      <c r="O242" s="47"/>
    </row>
    <row r="243" spans="11:15" ht="12.75">
      <c r="K243" s="47"/>
      <c r="O243" s="47"/>
    </row>
    <row r="244" spans="11:15" ht="12.75">
      <c r="K244" s="47"/>
      <c r="O244" s="47"/>
    </row>
    <row r="245" spans="11:15" ht="12.75">
      <c r="K245" s="47"/>
      <c r="O245" s="47"/>
    </row>
    <row r="246" spans="11:15" ht="12.75">
      <c r="K246" s="47"/>
      <c r="O246" s="47"/>
    </row>
    <row r="247" spans="11:15" ht="12.75">
      <c r="K247" s="47"/>
      <c r="O247" s="47"/>
    </row>
    <row r="248" spans="11:15" ht="12.75">
      <c r="K248" s="47"/>
      <c r="O248" s="47"/>
    </row>
    <row r="249" spans="11:15" ht="12.75">
      <c r="K249" s="47"/>
      <c r="O249" s="47"/>
    </row>
    <row r="250" spans="11:15" ht="12.75">
      <c r="K250" s="47"/>
      <c r="O250" s="47"/>
    </row>
    <row r="251" spans="11:15" ht="12.75">
      <c r="K251" s="47"/>
      <c r="O251" s="47"/>
    </row>
    <row r="252" spans="11:15" ht="12.75">
      <c r="K252" s="47"/>
      <c r="O252" s="47"/>
    </row>
    <row r="253" spans="11:15" ht="12.75">
      <c r="K253" s="47"/>
      <c r="O253" s="47"/>
    </row>
    <row r="254" spans="11:15" ht="12.75">
      <c r="K254" s="47"/>
      <c r="O254" s="47"/>
    </row>
    <row r="255" spans="11:15" ht="12.75">
      <c r="K255" s="47"/>
      <c r="O255" s="47"/>
    </row>
    <row r="256" spans="11:15" ht="12.75">
      <c r="K256" s="47"/>
      <c r="O256" s="47"/>
    </row>
    <row r="257" spans="11:15" ht="12.75">
      <c r="K257" s="47"/>
      <c r="O257" s="47"/>
    </row>
    <row r="258" spans="11:15" ht="12.75">
      <c r="K258" s="47"/>
      <c r="O258" s="47"/>
    </row>
    <row r="259" spans="11:15" ht="12.75">
      <c r="K259" s="47"/>
      <c r="O259" s="47"/>
    </row>
    <row r="260" spans="11:15" ht="12.75">
      <c r="K260" s="47"/>
      <c r="O260" s="47"/>
    </row>
    <row r="261" spans="11:15" ht="12.75">
      <c r="K261" s="47"/>
      <c r="O261" s="47"/>
    </row>
    <row r="262" spans="11:15" ht="12.75">
      <c r="K262" s="47"/>
      <c r="O262" s="47"/>
    </row>
    <row r="263" spans="11:15" ht="12.75">
      <c r="K263" s="47"/>
      <c r="O263" s="47"/>
    </row>
    <row r="264" spans="11:15" ht="12.75">
      <c r="K264" s="47"/>
      <c r="O264" s="47"/>
    </row>
    <row r="265" spans="11:15" ht="12.75">
      <c r="K265" s="47"/>
      <c r="O265" s="47"/>
    </row>
    <row r="266" spans="11:15" ht="12.75">
      <c r="K266" s="47"/>
      <c r="O266" s="47"/>
    </row>
    <row r="267" spans="11:15" ht="12.75">
      <c r="K267" s="47"/>
      <c r="O267" s="47"/>
    </row>
    <row r="268" spans="11:15" ht="12.75">
      <c r="K268" s="47"/>
      <c r="O268" s="47"/>
    </row>
    <row r="269" spans="11:15" ht="12.75">
      <c r="K269" s="47"/>
      <c r="O269" s="47"/>
    </row>
    <row r="270" spans="11:15" ht="12.75">
      <c r="K270" s="47"/>
      <c r="O270" s="47"/>
    </row>
    <row r="271" spans="11:15" ht="12.75">
      <c r="K271" s="47"/>
      <c r="O271" s="47"/>
    </row>
    <row r="272" spans="11:15" ht="12.75">
      <c r="K272" s="47"/>
      <c r="O272" s="47"/>
    </row>
    <row r="273" spans="11:15" ht="12.75">
      <c r="K273" s="47"/>
      <c r="O273" s="47"/>
    </row>
    <row r="274" spans="11:15" ht="12.75">
      <c r="K274" s="47"/>
      <c r="O274" s="47"/>
    </row>
    <row r="275" spans="11:15" ht="12.75">
      <c r="K275" s="47"/>
      <c r="O275" s="47"/>
    </row>
    <row r="276" spans="11:15" ht="12.75">
      <c r="K276" s="47"/>
      <c r="O276" s="47"/>
    </row>
    <row r="277" spans="11:15" ht="12.75">
      <c r="K277" s="47"/>
      <c r="O277" s="47"/>
    </row>
    <row r="278" spans="11:15" ht="12.75">
      <c r="K278" s="47"/>
      <c r="O278" s="47"/>
    </row>
    <row r="279" spans="11:15" ht="12.75">
      <c r="K279" s="47"/>
      <c r="O279" s="47"/>
    </row>
    <row r="280" spans="11:15" ht="12.75">
      <c r="K280" s="47"/>
      <c r="O280" s="47"/>
    </row>
    <row r="281" spans="11:15" ht="12.75">
      <c r="K281" s="47"/>
      <c r="O281" s="47"/>
    </row>
    <row r="282" spans="11:15" ht="12.75">
      <c r="K282" s="47"/>
      <c r="O282" s="47"/>
    </row>
    <row r="283" spans="11:15" ht="12.75">
      <c r="K283" s="47"/>
      <c r="O283" s="47"/>
    </row>
    <row r="284" spans="11:15" ht="12.75">
      <c r="K284" s="47"/>
      <c r="O284" s="47"/>
    </row>
    <row r="285" spans="11:15" ht="12.75">
      <c r="K285" s="47"/>
      <c r="O285" s="47"/>
    </row>
    <row r="286" spans="11:15" ht="12.75">
      <c r="K286" s="47"/>
      <c r="O286" s="47"/>
    </row>
    <row r="287" spans="11:15" ht="12.75">
      <c r="K287" s="47"/>
      <c r="O287" s="47"/>
    </row>
    <row r="288" spans="11:15" ht="12.75">
      <c r="K288" s="47"/>
      <c r="O288" s="47"/>
    </row>
    <row r="289" spans="11:15" ht="12.75">
      <c r="K289" s="47"/>
      <c r="O289" s="47"/>
    </row>
    <row r="290" spans="11:15" ht="12.75">
      <c r="K290" s="47"/>
      <c r="O290" s="47"/>
    </row>
    <row r="291" spans="11:15" ht="12.75">
      <c r="K291" s="47"/>
      <c r="O291" s="47"/>
    </row>
    <row r="292" spans="11:15" ht="12.75">
      <c r="K292" s="47"/>
      <c r="O292" s="47"/>
    </row>
    <row r="293" spans="11:15" ht="12.75">
      <c r="K293" s="47"/>
      <c r="O293" s="47"/>
    </row>
    <row r="294" spans="11:15" ht="12.75">
      <c r="K294" s="47"/>
      <c r="O294" s="47"/>
    </row>
    <row r="295" spans="11:15" ht="12.75">
      <c r="K295" s="47"/>
      <c r="O295" s="47"/>
    </row>
    <row r="296" spans="11:15" ht="12.75">
      <c r="K296" s="47"/>
      <c r="O296" s="47"/>
    </row>
    <row r="297" spans="11:15" ht="12.75">
      <c r="K297" s="47"/>
      <c r="O297" s="47"/>
    </row>
    <row r="298" spans="11:15" ht="12.75">
      <c r="K298" s="47"/>
      <c r="O298" s="47"/>
    </row>
    <row r="299" spans="11:15" ht="12.75">
      <c r="K299" s="47"/>
      <c r="O299" s="47"/>
    </row>
    <row r="300" spans="11:15" ht="12.75">
      <c r="K300" s="47"/>
      <c r="O300" s="47"/>
    </row>
    <row r="301" spans="11:15" ht="12.75">
      <c r="K301" s="47"/>
      <c r="O301" s="47"/>
    </row>
    <row r="302" spans="11:15" ht="12.75">
      <c r="K302" s="47"/>
      <c r="O302" s="47"/>
    </row>
    <row r="303" spans="11:15" ht="12.75">
      <c r="K303" s="47"/>
      <c r="O303" s="47"/>
    </row>
    <row r="304" spans="11:15" ht="12.75">
      <c r="K304" s="47"/>
      <c r="O304" s="47"/>
    </row>
    <row r="305" spans="11:15" ht="12.75">
      <c r="K305" s="47"/>
      <c r="O305" s="47"/>
    </row>
    <row r="306" spans="11:15" ht="12.75">
      <c r="K306" s="47"/>
      <c r="O306" s="47"/>
    </row>
    <row r="307" spans="11:15" ht="12.75">
      <c r="K307" s="47"/>
      <c r="O307" s="47"/>
    </row>
    <row r="308" spans="11:15" ht="12.75">
      <c r="K308" s="47"/>
      <c r="O308" s="47"/>
    </row>
    <row r="309" spans="11:15" ht="12.75">
      <c r="K309" s="47"/>
      <c r="O309" s="47"/>
    </row>
    <row r="310" spans="11:15" ht="12.75">
      <c r="K310" s="47"/>
      <c r="O310" s="47"/>
    </row>
    <row r="311" spans="11:15" ht="12.75">
      <c r="K311" s="47"/>
      <c r="O311" s="47"/>
    </row>
    <row r="312" spans="11:15" ht="12.75">
      <c r="K312" s="47"/>
      <c r="O312" s="47"/>
    </row>
    <row r="313" spans="11:15" ht="12.75">
      <c r="K313" s="47"/>
      <c r="O313" s="47"/>
    </row>
    <row r="314" spans="11:15" ht="12.75">
      <c r="K314" s="47"/>
      <c r="O314" s="47"/>
    </row>
    <row r="315" spans="11:15" ht="12.75">
      <c r="K315" s="47"/>
      <c r="O315" s="47"/>
    </row>
    <row r="316" spans="11:15" ht="12.75">
      <c r="K316" s="47"/>
      <c r="O316" s="47"/>
    </row>
    <row r="317" spans="11:15" ht="12.75">
      <c r="K317" s="47"/>
      <c r="O317" s="47"/>
    </row>
    <row r="318" spans="11:15" ht="12.75">
      <c r="K318" s="47"/>
      <c r="O318" s="47"/>
    </row>
    <row r="319" spans="11:15" ht="12.75">
      <c r="K319" s="47"/>
      <c r="O319" s="47"/>
    </row>
    <row r="320" spans="11:15" ht="12.75">
      <c r="K320" s="47"/>
      <c r="O320" s="47"/>
    </row>
    <row r="321" spans="11:15" ht="12.75">
      <c r="K321" s="47"/>
      <c r="O321" s="47"/>
    </row>
    <row r="322" spans="11:15" ht="12.75">
      <c r="K322" s="47"/>
      <c r="O322" s="47"/>
    </row>
    <row r="323" spans="11:15" ht="12.75">
      <c r="K323" s="47"/>
      <c r="O323" s="47"/>
    </row>
    <row r="324" spans="11:15" ht="12.75">
      <c r="K324" s="47"/>
      <c r="O324" s="47"/>
    </row>
    <row r="325" spans="11:15" ht="12.75">
      <c r="K325" s="47"/>
      <c r="O325" s="47"/>
    </row>
    <row r="326" spans="11:15" ht="12.75">
      <c r="K326" s="47"/>
      <c r="O326" s="47"/>
    </row>
    <row r="327" spans="11:15" ht="12.75">
      <c r="K327" s="47"/>
      <c r="O327" s="47"/>
    </row>
    <row r="328" spans="11:15" ht="12.75">
      <c r="K328" s="47"/>
      <c r="O328" s="47"/>
    </row>
    <row r="329" spans="11:15" ht="12.75">
      <c r="K329" s="47"/>
      <c r="O329" s="47"/>
    </row>
    <row r="330" spans="11:15" ht="12.75">
      <c r="K330" s="47"/>
      <c r="O330" s="47"/>
    </row>
    <row r="331" spans="11:15" ht="12.75">
      <c r="K331" s="47"/>
      <c r="O331" s="47"/>
    </row>
    <row r="332" spans="11:15" ht="12.75">
      <c r="K332" s="47"/>
      <c r="O332" s="47"/>
    </row>
    <row r="333" spans="11:15" ht="12.75">
      <c r="K333" s="47"/>
      <c r="O333" s="47"/>
    </row>
    <row r="334" spans="11:15" ht="12.75">
      <c r="K334" s="47"/>
      <c r="O334" s="47"/>
    </row>
    <row r="335" spans="11:15" ht="12.75">
      <c r="K335" s="47"/>
      <c r="O335" s="47"/>
    </row>
    <row r="336" spans="11:15" ht="12.75">
      <c r="K336" s="47"/>
      <c r="O336" s="47"/>
    </row>
    <row r="337" spans="11:15" ht="12.75">
      <c r="K337" s="47"/>
      <c r="O337" s="47"/>
    </row>
    <row r="338" spans="11:15" ht="12.75">
      <c r="K338" s="47"/>
      <c r="O338" s="47"/>
    </row>
    <row r="339" spans="11:15" ht="12.75">
      <c r="K339" s="47"/>
      <c r="O339" s="47"/>
    </row>
    <row r="340" spans="11:15" ht="12.75">
      <c r="K340" s="47"/>
      <c r="O340" s="47"/>
    </row>
    <row r="341" spans="11:15" ht="12.75">
      <c r="K341" s="47"/>
      <c r="O341" s="47"/>
    </row>
    <row r="342" spans="11:15" ht="12.75">
      <c r="K342" s="47"/>
      <c r="O342" s="47"/>
    </row>
    <row r="343" spans="11:15" ht="12.75">
      <c r="K343" s="47"/>
      <c r="O343" s="47"/>
    </row>
    <row r="344" spans="11:15" ht="12.75">
      <c r="K344" s="47"/>
      <c r="O344" s="47"/>
    </row>
    <row r="345" spans="11:15" ht="12.75">
      <c r="K345" s="47"/>
      <c r="O345" s="47"/>
    </row>
    <row r="346" spans="11:15" ht="12.75">
      <c r="K346" s="47"/>
      <c r="O346" s="47"/>
    </row>
    <row r="347" spans="11:15" ht="12.75">
      <c r="K347" s="47"/>
      <c r="O347" s="47"/>
    </row>
    <row r="348" spans="11:15" ht="12.75">
      <c r="K348" s="47"/>
      <c r="O348" s="47"/>
    </row>
    <row r="349" spans="11:15" ht="12.75">
      <c r="K349" s="47"/>
      <c r="O349" s="47"/>
    </row>
    <row r="350" spans="11:15" ht="12.75">
      <c r="K350" s="47"/>
      <c r="O350" s="47"/>
    </row>
    <row r="351" spans="11:15" ht="12.75">
      <c r="K351" s="47"/>
      <c r="O351" s="47"/>
    </row>
    <row r="352" spans="11:15" ht="12.75">
      <c r="K352" s="47"/>
      <c r="O352" s="47"/>
    </row>
    <row r="353" spans="11:15" ht="12.75">
      <c r="K353" s="47"/>
      <c r="O353" s="47"/>
    </row>
    <row r="354" spans="11:15" ht="12.75">
      <c r="K354" s="47"/>
      <c r="O354" s="47"/>
    </row>
    <row r="355" spans="11:15" ht="12.75">
      <c r="K355" s="47"/>
      <c r="O355" s="47"/>
    </row>
    <row r="356" spans="11:15" ht="12.75">
      <c r="K356" s="47"/>
      <c r="O356" s="47"/>
    </row>
    <row r="357" spans="11:15" ht="12.75">
      <c r="K357" s="47"/>
      <c r="O357" s="47"/>
    </row>
    <row r="358" spans="11:15" ht="12.75">
      <c r="K358" s="47"/>
      <c r="O358" s="47"/>
    </row>
    <row r="359" spans="11:15" ht="12.75">
      <c r="K359" s="47"/>
      <c r="O359" s="47"/>
    </row>
    <row r="360" spans="11:15" ht="12.75">
      <c r="K360" s="47"/>
      <c r="O360" s="47"/>
    </row>
    <row r="361" spans="11:15" ht="12.75">
      <c r="K361" s="47"/>
      <c r="O361" s="47"/>
    </row>
    <row r="362" spans="11:15" ht="12.75">
      <c r="K362" s="47"/>
      <c r="O362" s="47"/>
    </row>
    <row r="363" spans="11:15" ht="12.75">
      <c r="K363" s="47"/>
      <c r="O363" s="47"/>
    </row>
    <row r="364" spans="11:15" ht="12.75">
      <c r="K364" s="47"/>
      <c r="O364" s="47"/>
    </row>
    <row r="365" spans="11:15" ht="12.75">
      <c r="K365" s="47"/>
      <c r="O365" s="47"/>
    </row>
    <row r="366" spans="11:15" ht="12.75">
      <c r="K366" s="47"/>
      <c r="O366" s="47"/>
    </row>
    <row r="367" spans="11:15" ht="12.75">
      <c r="K367" s="47"/>
      <c r="O367" s="47"/>
    </row>
    <row r="368" spans="11:15" ht="12.75">
      <c r="K368" s="47"/>
      <c r="O368" s="47"/>
    </row>
    <row r="369" spans="11:15" ht="12.75">
      <c r="K369" s="47"/>
      <c r="O369" s="47"/>
    </row>
    <row r="370" spans="11:15" ht="12.75">
      <c r="K370" s="47"/>
      <c r="O370" s="47"/>
    </row>
    <row r="371" spans="11:15" ht="12.75">
      <c r="K371" s="47"/>
      <c r="O371" s="47"/>
    </row>
    <row r="372" spans="11:15" ht="12.75">
      <c r="K372" s="47"/>
      <c r="O372" s="47"/>
    </row>
    <row r="373" spans="11:15" ht="12.75">
      <c r="K373" s="47"/>
      <c r="O373" s="47"/>
    </row>
    <row r="374" spans="11:15" ht="12.75">
      <c r="K374" s="47"/>
      <c r="O374" s="47"/>
    </row>
    <row r="375" spans="11:15" ht="12.75">
      <c r="K375" s="47"/>
      <c r="O375" s="47"/>
    </row>
    <row r="376" spans="11:15" ht="12.75">
      <c r="K376" s="47"/>
      <c r="O376" s="47"/>
    </row>
    <row r="377" spans="11:15" ht="12.75">
      <c r="K377" s="47"/>
      <c r="O377" s="47"/>
    </row>
    <row r="378" spans="11:15" ht="12.75">
      <c r="K378" s="47"/>
      <c r="O378" s="47"/>
    </row>
    <row r="379" spans="11:15" ht="12.75">
      <c r="K379" s="47"/>
      <c r="O379" s="47"/>
    </row>
    <row r="380" spans="11:15" ht="12.75">
      <c r="K380" s="47"/>
      <c r="O380" s="47"/>
    </row>
    <row r="381" spans="11:15" ht="12.75">
      <c r="K381" s="47"/>
      <c r="O381" s="47"/>
    </row>
    <row r="382" spans="11:15" ht="12.75">
      <c r="K382" s="47"/>
      <c r="O382" s="47"/>
    </row>
    <row r="383" spans="11:15" ht="12.75">
      <c r="K383" s="47"/>
      <c r="O383" s="47"/>
    </row>
    <row r="384" spans="11:15" ht="12.75">
      <c r="K384" s="47"/>
      <c r="O384" s="47"/>
    </row>
    <row r="385" spans="11:15" ht="12.75">
      <c r="K385" s="47"/>
      <c r="O385" s="47"/>
    </row>
    <row r="386" spans="11:15" ht="12.75">
      <c r="K386" s="47"/>
      <c r="O386" s="47"/>
    </row>
    <row r="387" spans="11:15" ht="12.75">
      <c r="K387" s="47"/>
      <c r="O387" s="47"/>
    </row>
    <row r="388" spans="11:15" ht="12.75">
      <c r="K388" s="47"/>
      <c r="O388" s="47"/>
    </row>
    <row r="389" spans="11:15" ht="12.75">
      <c r="K389" s="47"/>
      <c r="O389" s="47"/>
    </row>
    <row r="390" spans="11:15" ht="12.75">
      <c r="K390" s="47"/>
      <c r="O390" s="47"/>
    </row>
    <row r="391" spans="11:15" ht="12.75">
      <c r="K391" s="47"/>
      <c r="O391" s="47"/>
    </row>
    <row r="392" spans="11:15" ht="12.75">
      <c r="K392" s="47"/>
      <c r="O392" s="47"/>
    </row>
    <row r="393" spans="11:15" ht="12.75">
      <c r="K393" s="47"/>
      <c r="O393" s="47"/>
    </row>
    <row r="394" spans="11:15" ht="12.75">
      <c r="K394" s="47"/>
      <c r="O394" s="47"/>
    </row>
    <row r="395" spans="11:15" ht="12.75">
      <c r="K395" s="47"/>
      <c r="O395" s="47"/>
    </row>
    <row r="396" spans="11:15" ht="12.75">
      <c r="K396" s="47"/>
      <c r="O396" s="47"/>
    </row>
    <row r="397" spans="11:15" ht="12.75">
      <c r="K397" s="47"/>
      <c r="O397" s="47"/>
    </row>
    <row r="398" spans="11:15" ht="12.75">
      <c r="K398" s="47"/>
      <c r="O398" s="47"/>
    </row>
    <row r="399" spans="11:15" ht="12.75">
      <c r="K399" s="47"/>
      <c r="O399" s="47"/>
    </row>
    <row r="400" spans="11:15" ht="12.75">
      <c r="K400" s="47"/>
      <c r="O400" s="47"/>
    </row>
    <row r="401" spans="11:15" ht="12.75">
      <c r="K401" s="47"/>
      <c r="O401" s="47"/>
    </row>
    <row r="402" spans="11:15" ht="12.75">
      <c r="K402" s="47"/>
      <c r="O402" s="47"/>
    </row>
    <row r="403" spans="11:15" ht="12.75">
      <c r="K403" s="47"/>
      <c r="O403" s="47"/>
    </row>
    <row r="404" spans="11:15" ht="12.75">
      <c r="K404" s="47"/>
      <c r="O404" s="47"/>
    </row>
    <row r="405" spans="11:15" ht="12.75">
      <c r="K405" s="47"/>
      <c r="O405" s="47"/>
    </row>
    <row r="406" spans="11:15" ht="12.75">
      <c r="K406" s="47"/>
      <c r="O406" s="47"/>
    </row>
    <row r="407" spans="11:15" ht="12.75">
      <c r="K407" s="47"/>
      <c r="O407" s="47"/>
    </row>
    <row r="408" spans="11:15" ht="12.75">
      <c r="K408" s="47"/>
      <c r="O408" s="47"/>
    </row>
    <row r="409" spans="11:15" ht="12.75">
      <c r="K409" s="47"/>
      <c r="O409" s="47"/>
    </row>
    <row r="410" spans="11:15" ht="12.75">
      <c r="K410" s="47"/>
      <c r="O410" s="47"/>
    </row>
    <row r="411" spans="11:15" ht="12.75">
      <c r="K411" s="47"/>
      <c r="O411" s="47"/>
    </row>
    <row r="412" spans="11:15" ht="12.75">
      <c r="K412" s="47"/>
      <c r="O412" s="47"/>
    </row>
    <row r="413" spans="11:15" ht="12.75">
      <c r="K413" s="47"/>
      <c r="O413" s="47"/>
    </row>
    <row r="414" spans="11:15" ht="12.75">
      <c r="K414" s="47"/>
      <c r="O414" s="47"/>
    </row>
    <row r="415" spans="11:15" ht="12.75">
      <c r="K415" s="47"/>
      <c r="O415" s="47"/>
    </row>
    <row r="416" spans="11:15" ht="12.75">
      <c r="K416" s="47"/>
      <c r="O416" s="47"/>
    </row>
    <row r="417" spans="11:15" ht="12.75">
      <c r="K417" s="47"/>
      <c r="O417" s="47"/>
    </row>
    <row r="418" spans="11:15" ht="12.75">
      <c r="K418" s="47"/>
      <c r="O418" s="47"/>
    </row>
    <row r="419" spans="11:15" ht="12.75">
      <c r="K419" s="47"/>
      <c r="O419" s="47"/>
    </row>
    <row r="420" spans="11:15" ht="12.75">
      <c r="K420" s="47"/>
      <c r="O420" s="47"/>
    </row>
    <row r="421" spans="11:15" ht="12.75">
      <c r="K421" s="47"/>
      <c r="O421" s="47"/>
    </row>
    <row r="422" spans="11:15" ht="12.75">
      <c r="K422" s="47"/>
      <c r="O422" s="47"/>
    </row>
    <row r="423" spans="11:15" ht="12.75">
      <c r="K423" s="47"/>
      <c r="O423" s="47"/>
    </row>
    <row r="424" spans="11:15" ht="12.75">
      <c r="K424" s="47"/>
      <c r="O424" s="47"/>
    </row>
    <row r="425" spans="11:15" ht="12.75">
      <c r="K425" s="47"/>
      <c r="O425" s="47"/>
    </row>
    <row r="426" spans="11:15" ht="12.75">
      <c r="K426" s="47"/>
      <c r="O426" s="47"/>
    </row>
    <row r="427" spans="11:15" ht="12.75">
      <c r="K427" s="47"/>
      <c r="O427" s="47"/>
    </row>
    <row r="428" spans="11:15" ht="12.75">
      <c r="K428" s="47"/>
      <c r="O428" s="47"/>
    </row>
    <row r="429" spans="11:15" ht="12.75">
      <c r="K429" s="47"/>
      <c r="O429" s="47"/>
    </row>
    <row r="430" spans="11:15" ht="12.75">
      <c r="K430" s="47"/>
      <c r="O430" s="47"/>
    </row>
    <row r="431" spans="11:15" ht="12.75">
      <c r="K431" s="47"/>
      <c r="O431" s="47"/>
    </row>
    <row r="432" spans="11:15" ht="12.75">
      <c r="K432" s="47"/>
      <c r="O432" s="47"/>
    </row>
    <row r="433" spans="11:15" ht="12.75">
      <c r="K433" s="47"/>
      <c r="O433" s="47"/>
    </row>
    <row r="434" spans="11:15" ht="12.75">
      <c r="K434" s="47"/>
      <c r="O434" s="47"/>
    </row>
    <row r="435" spans="11:15" ht="12.75">
      <c r="K435" s="47"/>
      <c r="O435" s="47"/>
    </row>
    <row r="436" spans="11:15" ht="12.75">
      <c r="K436" s="47"/>
      <c r="O436" s="47"/>
    </row>
    <row r="437" spans="11:15" ht="12.75">
      <c r="K437" s="47"/>
      <c r="O437" s="47"/>
    </row>
    <row r="438" spans="11:15" ht="12.75">
      <c r="K438" s="47"/>
      <c r="O438" s="47"/>
    </row>
    <row r="439" spans="11:15" ht="12.75">
      <c r="K439" s="47"/>
      <c r="O439" s="47"/>
    </row>
    <row r="440" spans="11:15" ht="12.75">
      <c r="K440" s="47"/>
      <c r="O440" s="47"/>
    </row>
    <row r="441" spans="11:15" ht="12.75">
      <c r="K441" s="47"/>
      <c r="O441" s="47"/>
    </row>
    <row r="442" spans="11:15" ht="12.75">
      <c r="K442" s="47"/>
      <c r="O442" s="47"/>
    </row>
    <row r="443" spans="11:15" ht="12.75">
      <c r="K443" s="47"/>
      <c r="O443" s="47"/>
    </row>
    <row r="444" spans="11:15" ht="12.75">
      <c r="K444" s="47"/>
      <c r="O444" s="47"/>
    </row>
    <row r="445" spans="11:15" ht="12.75">
      <c r="K445" s="47"/>
      <c r="O445" s="47"/>
    </row>
    <row r="446" spans="11:15" ht="12.75">
      <c r="K446" s="47"/>
      <c r="O446" s="47"/>
    </row>
    <row r="447" spans="11:15" ht="12.75">
      <c r="K447" s="47"/>
      <c r="O447" s="47"/>
    </row>
    <row r="448" spans="11:15" ht="12.75">
      <c r="K448" s="47"/>
      <c r="O448" s="47"/>
    </row>
    <row r="449" spans="11:15" ht="12.75">
      <c r="K449" s="47"/>
      <c r="O449" s="47"/>
    </row>
    <row r="450" spans="11:15" ht="12.75">
      <c r="K450" s="47"/>
      <c r="O450" s="47"/>
    </row>
    <row r="451" spans="11:15" ht="12.75">
      <c r="K451" s="47"/>
      <c r="O451" s="47"/>
    </row>
    <row r="452" spans="11:15" ht="12.75">
      <c r="K452" s="47"/>
      <c r="O452" s="47"/>
    </row>
    <row r="453" spans="11:15" ht="12.75">
      <c r="K453" s="47"/>
      <c r="O453" s="47"/>
    </row>
    <row r="454" spans="11:15" ht="12.75">
      <c r="K454" s="47"/>
      <c r="O454" s="47"/>
    </row>
    <row r="455" spans="11:15" ht="12.75">
      <c r="K455" s="47"/>
      <c r="O455" s="47"/>
    </row>
    <row r="456" spans="11:15" ht="12.75">
      <c r="K456" s="47"/>
      <c r="O456" s="47"/>
    </row>
    <row r="457" spans="11:15" ht="12.75">
      <c r="K457" s="47"/>
      <c r="O457" s="47"/>
    </row>
    <row r="458" spans="11:15" ht="12.75">
      <c r="K458" s="47"/>
      <c r="O458" s="47"/>
    </row>
    <row r="459" spans="11:15" ht="12.75">
      <c r="K459" s="47"/>
      <c r="O459" s="47"/>
    </row>
    <row r="460" spans="11:15" ht="12.75">
      <c r="K460" s="47"/>
      <c r="O460" s="47"/>
    </row>
    <row r="461" spans="11:15" ht="12.75">
      <c r="K461" s="47"/>
      <c r="O461" s="47"/>
    </row>
    <row r="462" spans="11:15" ht="12.75">
      <c r="K462" s="47"/>
      <c r="O462" s="47"/>
    </row>
    <row r="463" spans="11:15" ht="12.75">
      <c r="K463" s="47"/>
      <c r="O463" s="47"/>
    </row>
    <row r="464" spans="11:15" ht="12.75">
      <c r="K464" s="47"/>
      <c r="O464" s="47"/>
    </row>
    <row r="465" spans="11:15" ht="12.75">
      <c r="K465" s="47"/>
      <c r="O465" s="47"/>
    </row>
    <row r="466" spans="11:15" ht="12.75">
      <c r="K466" s="47"/>
      <c r="O466" s="47"/>
    </row>
    <row r="467" spans="11:15" ht="12.75">
      <c r="K467" s="47"/>
      <c r="O467" s="47"/>
    </row>
    <row r="468" spans="11:15" ht="12.75">
      <c r="K468" s="47"/>
      <c r="O468" s="47"/>
    </row>
    <row r="469" spans="11:15" ht="12.75">
      <c r="K469" s="47"/>
      <c r="O469" s="47"/>
    </row>
    <row r="470" spans="11:15" ht="12.75">
      <c r="K470" s="47"/>
      <c r="O470" s="47"/>
    </row>
    <row r="471" spans="11:15" ht="12.75">
      <c r="K471" s="47"/>
      <c r="O471" s="47"/>
    </row>
    <row r="472" spans="11:15" ht="12.75">
      <c r="K472" s="47"/>
      <c r="O472" s="47"/>
    </row>
    <row r="473" spans="11:15" ht="12.75">
      <c r="K473" s="47"/>
      <c r="O473" s="47"/>
    </row>
    <row r="474" spans="11:15" ht="12.75">
      <c r="K474" s="47"/>
      <c r="O474" s="47"/>
    </row>
    <row r="475" spans="11:15" ht="12.75">
      <c r="K475" s="47"/>
      <c r="O475" s="47"/>
    </row>
    <row r="476" spans="11:15" ht="12.75">
      <c r="K476" s="47"/>
      <c r="O476" s="47"/>
    </row>
    <row r="477" spans="11:15" ht="12.75">
      <c r="K477" s="47"/>
      <c r="O477" s="47"/>
    </row>
    <row r="478" spans="11:15" ht="12.75">
      <c r="K478" s="47"/>
      <c r="O478" s="47"/>
    </row>
    <row r="479" spans="11:15" ht="12.75">
      <c r="K479" s="47"/>
      <c r="O479" s="47"/>
    </row>
    <row r="480" spans="11:15" ht="12.75">
      <c r="K480" s="47"/>
      <c r="O480" s="47"/>
    </row>
    <row r="481" spans="11:15" ht="12.75">
      <c r="K481" s="47"/>
      <c r="O481" s="47"/>
    </row>
    <row r="482" spans="11:15" ht="12.75">
      <c r="K482" s="47"/>
      <c r="O482" s="47"/>
    </row>
    <row r="483" spans="11:15" ht="12.75">
      <c r="K483" s="47"/>
      <c r="O483" s="47"/>
    </row>
    <row r="484" spans="11:15" ht="12.75">
      <c r="K484" s="47"/>
      <c r="O484" s="47"/>
    </row>
    <row r="485" spans="11:15" ht="12.75">
      <c r="K485" s="47"/>
      <c r="O485" s="47"/>
    </row>
    <row r="486" spans="11:15" ht="12.75">
      <c r="K486" s="47"/>
      <c r="O486" s="47"/>
    </row>
    <row r="487" spans="11:15" ht="12.75">
      <c r="K487" s="47"/>
      <c r="O487" s="47"/>
    </row>
    <row r="488" spans="11:15" ht="12.75">
      <c r="K488" s="47"/>
      <c r="O488" s="47"/>
    </row>
    <row r="489" spans="11:15" ht="12.75">
      <c r="K489" s="47"/>
      <c r="O489" s="47"/>
    </row>
    <row r="490" spans="11:15" ht="12.75">
      <c r="K490" s="47"/>
      <c r="O490" s="47"/>
    </row>
    <row r="491" spans="11:15" ht="12.75">
      <c r="K491" s="47"/>
      <c r="O491" s="47"/>
    </row>
    <row r="492" spans="11:15" ht="12.75">
      <c r="K492" s="47"/>
      <c r="O492" s="47"/>
    </row>
    <row r="493" spans="11:15" ht="12.75">
      <c r="K493" s="47"/>
      <c r="O493" s="47"/>
    </row>
    <row r="494" spans="11:15" ht="12.75">
      <c r="K494" s="47"/>
      <c r="O494" s="47"/>
    </row>
    <row r="495" spans="11:15" ht="12.75">
      <c r="K495" s="47"/>
      <c r="O495" s="47"/>
    </row>
    <row r="496" spans="11:15" ht="12.75">
      <c r="K496" s="47"/>
      <c r="O496" s="47"/>
    </row>
    <row r="497" spans="11:15" ht="12.75">
      <c r="K497" s="47"/>
      <c r="O497" s="47"/>
    </row>
    <row r="498" spans="11:15" ht="12.75">
      <c r="K498" s="47"/>
      <c r="O498" s="47"/>
    </row>
    <row r="499" spans="11:15" ht="12.75">
      <c r="K499" s="47"/>
      <c r="O499" s="47"/>
    </row>
    <row r="500" spans="11:15" ht="12.75">
      <c r="K500" s="47"/>
      <c r="O500" s="47"/>
    </row>
    <row r="501" spans="11:15" ht="12.75">
      <c r="K501" s="47"/>
      <c r="O501" s="47"/>
    </row>
    <row r="502" spans="11:15" ht="12.75">
      <c r="K502" s="47"/>
      <c r="O502" s="47"/>
    </row>
    <row r="503" spans="11:15" ht="12.75">
      <c r="K503" s="47"/>
      <c r="O503" s="47"/>
    </row>
    <row r="504" spans="11:15" ht="12.75">
      <c r="K504" s="47"/>
      <c r="O504" s="47"/>
    </row>
    <row r="505" spans="11:15" ht="12.75">
      <c r="K505" s="47"/>
      <c r="O505" s="47"/>
    </row>
    <row r="506" spans="11:15" ht="12.75">
      <c r="K506" s="47"/>
      <c r="O506" s="47"/>
    </row>
    <row r="507" spans="11:15" ht="12.75">
      <c r="K507" s="47"/>
      <c r="O507" s="47"/>
    </row>
    <row r="508" spans="11:15" ht="12.75">
      <c r="K508" s="47"/>
      <c r="O508" s="47"/>
    </row>
    <row r="509" spans="11:15" ht="12.75">
      <c r="K509" s="47"/>
      <c r="O509" s="47"/>
    </row>
    <row r="510" spans="11:15" ht="12.75">
      <c r="K510" s="47"/>
      <c r="O510" s="47"/>
    </row>
    <row r="511" spans="11:15" ht="12.75">
      <c r="K511" s="47"/>
      <c r="O511" s="47"/>
    </row>
    <row r="512" spans="11:15" ht="12.75">
      <c r="K512" s="47"/>
      <c r="O512" s="47"/>
    </row>
    <row r="513" spans="11:15" ht="12.75">
      <c r="K513" s="47"/>
      <c r="O513" s="47"/>
    </row>
    <row r="514" spans="11:15" ht="12.75">
      <c r="K514" s="47"/>
      <c r="O514" s="47"/>
    </row>
    <row r="515" spans="11:15" ht="12.75">
      <c r="K515" s="47"/>
      <c r="O515" s="47"/>
    </row>
    <row r="516" spans="11:15" ht="12.75">
      <c r="K516" s="47"/>
      <c r="O516" s="47"/>
    </row>
    <row r="517" spans="11:15" ht="12.75">
      <c r="K517" s="47"/>
      <c r="O517" s="47"/>
    </row>
    <row r="518" spans="11:15" ht="12.75">
      <c r="K518" s="47"/>
      <c r="O518" s="47"/>
    </row>
    <row r="519" spans="11:15" ht="12.75">
      <c r="K519" s="47"/>
      <c r="O519" s="47"/>
    </row>
    <row r="520" spans="11:15" ht="12.75">
      <c r="K520" s="47"/>
      <c r="O520" s="47"/>
    </row>
    <row r="521" spans="11:15" ht="12.75">
      <c r="K521" s="47"/>
      <c r="O521" s="47"/>
    </row>
    <row r="522" spans="11:15" ht="12.75">
      <c r="K522" s="47"/>
      <c r="O522" s="47"/>
    </row>
    <row r="523" spans="11:15" ht="12.75">
      <c r="K523" s="47"/>
      <c r="O523" s="47"/>
    </row>
    <row r="524" spans="11:15" ht="12.75">
      <c r="K524" s="47"/>
      <c r="O524" s="47"/>
    </row>
    <row r="525" spans="11:15" ht="12.75">
      <c r="K525" s="47"/>
      <c r="O525" s="47"/>
    </row>
    <row r="526" spans="11:15" ht="12.75">
      <c r="K526" s="47"/>
      <c r="O526" s="47"/>
    </row>
    <row r="527" spans="11:15" ht="12.75">
      <c r="K527" s="47"/>
      <c r="O527" s="47"/>
    </row>
    <row r="528" spans="11:15" ht="12.75">
      <c r="K528" s="47"/>
      <c r="O528" s="47"/>
    </row>
    <row r="529" spans="11:15" ht="12.75">
      <c r="K529" s="47"/>
      <c r="O529" s="47"/>
    </row>
    <row r="530" spans="11:15" ht="12.75">
      <c r="K530" s="47"/>
      <c r="O530" s="47"/>
    </row>
    <row r="531" spans="11:15" ht="12.75">
      <c r="K531" s="47"/>
      <c r="O531" s="47"/>
    </row>
    <row r="532" spans="11:15" ht="12.75">
      <c r="K532" s="47"/>
      <c r="O532" s="47"/>
    </row>
    <row r="533" spans="11:15" ht="12.75">
      <c r="K533" s="47"/>
      <c r="O533" s="47"/>
    </row>
    <row r="534" spans="11:15" ht="12.75">
      <c r="K534" s="47"/>
      <c r="O534" s="47"/>
    </row>
    <row r="535" spans="11:15" ht="12.75">
      <c r="K535" s="47"/>
      <c r="O535" s="47"/>
    </row>
    <row r="536" spans="11:15" ht="12.75">
      <c r="K536" s="47"/>
      <c r="O536" s="47"/>
    </row>
    <row r="537" spans="11:15" ht="12.75">
      <c r="K537" s="47"/>
      <c r="O537" s="47"/>
    </row>
    <row r="538" spans="11:15" ht="12.75">
      <c r="K538" s="47"/>
      <c r="O538" s="47"/>
    </row>
    <row r="539" spans="11:15" ht="12.75">
      <c r="K539" s="47"/>
      <c r="O539" s="47"/>
    </row>
    <row r="540" spans="11:15" ht="12.75">
      <c r="K540" s="47"/>
      <c r="O540" s="47"/>
    </row>
    <row r="541" spans="11:15" ht="12.75">
      <c r="K541" s="47"/>
      <c r="O541" s="47"/>
    </row>
    <row r="542" spans="11:15" ht="12.75">
      <c r="K542" s="47"/>
      <c r="O542" s="47"/>
    </row>
    <row r="543" spans="11:15" ht="12.75">
      <c r="K543" s="47"/>
      <c r="O543" s="47"/>
    </row>
    <row r="544" spans="11:15" ht="12.75">
      <c r="K544" s="47"/>
      <c r="O544" s="47"/>
    </row>
    <row r="545" spans="11:15" ht="12.75">
      <c r="K545" s="47"/>
      <c r="O545" s="47"/>
    </row>
    <row r="546" spans="11:15" ht="12.75">
      <c r="K546" s="47"/>
      <c r="O546" s="47"/>
    </row>
    <row r="547" spans="11:15" ht="12.75">
      <c r="K547" s="47"/>
      <c r="O547" s="47"/>
    </row>
    <row r="548" spans="11:15" ht="12.75">
      <c r="K548" s="47"/>
      <c r="O548" s="47"/>
    </row>
    <row r="549" spans="11:15" ht="12.75">
      <c r="K549" s="47"/>
      <c r="O549" s="47"/>
    </row>
    <row r="550" spans="11:15" ht="12.75">
      <c r="K550" s="47"/>
      <c r="O550" s="47"/>
    </row>
    <row r="551" spans="11:15" ht="12.75">
      <c r="K551" s="47"/>
      <c r="O551" s="47"/>
    </row>
    <row r="552" spans="11:15" ht="12.75">
      <c r="K552" s="47"/>
      <c r="O552" s="47"/>
    </row>
    <row r="553" spans="11:15" ht="12.75">
      <c r="K553" s="47"/>
      <c r="O553" s="47"/>
    </row>
    <row r="554" spans="11:15" ht="12.75">
      <c r="K554" s="47"/>
      <c r="O554" s="47"/>
    </row>
    <row r="555" spans="11:15" ht="12.75">
      <c r="K555" s="47"/>
      <c r="O555" s="47"/>
    </row>
    <row r="556" spans="11:15" ht="12.75">
      <c r="K556" s="47"/>
      <c r="O556" s="47"/>
    </row>
    <row r="557" spans="11:15" ht="12.75">
      <c r="K557" s="47"/>
      <c r="O557" s="47"/>
    </row>
    <row r="558" spans="11:15" ht="12.75">
      <c r="K558" s="47"/>
      <c r="O558" s="47"/>
    </row>
    <row r="559" spans="11:15" ht="12.75">
      <c r="K559" s="47"/>
      <c r="O559" s="47"/>
    </row>
    <row r="560" spans="11:15" ht="12.75">
      <c r="K560" s="47"/>
      <c r="O560" s="47"/>
    </row>
    <row r="561" spans="11:15" ht="12.75">
      <c r="K561" s="47"/>
      <c r="O561" s="47"/>
    </row>
    <row r="562" spans="11:15" ht="12.75">
      <c r="K562" s="47"/>
      <c r="O562" s="47"/>
    </row>
    <row r="563" spans="11:15" ht="12.75">
      <c r="K563" s="47"/>
      <c r="O563" s="47"/>
    </row>
    <row r="564" spans="11:15" ht="12.75">
      <c r="K564" s="47"/>
      <c r="O564" s="47"/>
    </row>
    <row r="565" spans="11:15" ht="12.75">
      <c r="K565" s="47"/>
      <c r="O565" s="47"/>
    </row>
    <row r="566" spans="11:15" ht="12.75">
      <c r="K566" s="47"/>
      <c r="O566" s="47"/>
    </row>
    <row r="567" spans="11:15" ht="12.75">
      <c r="K567" s="47"/>
      <c r="O567" s="47"/>
    </row>
    <row r="568" spans="11:15" ht="12.75">
      <c r="K568" s="47"/>
      <c r="O568" s="47"/>
    </row>
    <row r="569" spans="11:15" ht="12.75">
      <c r="K569" s="47"/>
      <c r="O569" s="47"/>
    </row>
    <row r="570" spans="11:15" ht="12.75">
      <c r="K570" s="47"/>
      <c r="O570" s="47"/>
    </row>
    <row r="571" spans="11:15" ht="12.75">
      <c r="K571" s="47"/>
      <c r="O571" s="47"/>
    </row>
    <row r="572" spans="11:15" ht="12.75">
      <c r="K572" s="47"/>
      <c r="O572" s="47"/>
    </row>
    <row r="573" spans="11:15" ht="12.75">
      <c r="K573" s="47"/>
      <c r="O573" s="47"/>
    </row>
    <row r="574" spans="11:15" ht="12.75">
      <c r="K574" s="47"/>
      <c r="O574" s="47"/>
    </row>
    <row r="575" spans="11:15" ht="12.75">
      <c r="K575" s="47"/>
      <c r="O575" s="47"/>
    </row>
    <row r="576" spans="11:15" ht="12.75">
      <c r="K576" s="47"/>
      <c r="O576" s="47"/>
    </row>
    <row r="577" spans="11:15" ht="12.75">
      <c r="K577" s="47"/>
      <c r="O577" s="47"/>
    </row>
    <row r="578" spans="11:15" ht="12.75">
      <c r="K578" s="47"/>
      <c r="O578" s="47"/>
    </row>
    <row r="579" spans="11:15" ht="12.75">
      <c r="K579" s="47"/>
      <c r="O579" s="47"/>
    </row>
    <row r="580" spans="11:15" ht="12.75">
      <c r="K580" s="47"/>
      <c r="O580" s="47"/>
    </row>
    <row r="581" spans="11:15" ht="12.75">
      <c r="K581" s="47"/>
      <c r="O581" s="47"/>
    </row>
    <row r="582" spans="11:15" ht="12.75">
      <c r="K582" s="47"/>
      <c r="O582" s="47"/>
    </row>
    <row r="583" spans="11:15" ht="12.75">
      <c r="K583" s="47"/>
      <c r="O583" s="47"/>
    </row>
    <row r="584" spans="11:15" ht="12.75">
      <c r="K584" s="47"/>
      <c r="O584" s="47"/>
    </row>
    <row r="585" spans="11:15" ht="12.75">
      <c r="K585" s="47"/>
      <c r="O585" s="47"/>
    </row>
    <row r="586" spans="11:15" ht="12.75">
      <c r="K586" s="47"/>
      <c r="O586" s="47"/>
    </row>
    <row r="587" spans="11:15" ht="12.75">
      <c r="K587" s="47"/>
      <c r="O587" s="47"/>
    </row>
    <row r="588" spans="11:15" ht="12.75">
      <c r="K588" s="47"/>
      <c r="O588" s="47"/>
    </row>
    <row r="589" spans="11:15" ht="12.75">
      <c r="K589" s="47"/>
      <c r="O589" s="47"/>
    </row>
    <row r="590" spans="11:15" ht="12.75">
      <c r="K590" s="47"/>
      <c r="O590" s="47"/>
    </row>
    <row r="591" spans="11:15" ht="12.75">
      <c r="K591" s="47"/>
      <c r="O591" s="47"/>
    </row>
    <row r="592" spans="11:15" ht="12.75">
      <c r="K592" s="47"/>
      <c r="O592" s="47"/>
    </row>
    <row r="593" spans="11:15" ht="12.75">
      <c r="K593" s="47"/>
      <c r="O593" s="47"/>
    </row>
    <row r="594" spans="11:15" ht="12.75">
      <c r="K594" s="47"/>
      <c r="O594" s="47"/>
    </row>
    <row r="595" spans="11:15" ht="12.75">
      <c r="K595" s="47"/>
      <c r="O595" s="47"/>
    </row>
    <row r="596" spans="11:15" ht="12.75">
      <c r="K596" s="47"/>
      <c r="O596" s="47"/>
    </row>
    <row r="597" spans="11:15" ht="12.75">
      <c r="K597" s="47"/>
      <c r="O597" s="47"/>
    </row>
    <row r="598" spans="11:15" ht="12.75">
      <c r="K598" s="47"/>
      <c r="O598" s="47"/>
    </row>
    <row r="599" spans="11:15" ht="12.75">
      <c r="K599" s="47"/>
      <c r="O599" s="47"/>
    </row>
    <row r="600" spans="11:15" ht="12.75">
      <c r="K600" s="47"/>
      <c r="O600" s="47"/>
    </row>
    <row r="601" spans="11:15" ht="12.75">
      <c r="K601" s="47"/>
      <c r="O601" s="47"/>
    </row>
    <row r="602" spans="11:15" ht="12.75">
      <c r="K602" s="47"/>
      <c r="O602" s="47"/>
    </row>
    <row r="603" spans="11:15" ht="12.75">
      <c r="K603" s="47"/>
      <c r="O603" s="47"/>
    </row>
    <row r="604" spans="11:15" ht="12.75">
      <c r="K604" s="47"/>
      <c r="O604" s="47"/>
    </row>
    <row r="605" spans="11:15" ht="12.75">
      <c r="K605" s="47"/>
      <c r="O605" s="47"/>
    </row>
    <row r="606" spans="11:15" ht="12.75">
      <c r="K606" s="47"/>
      <c r="O606" s="47"/>
    </row>
    <row r="607" spans="11:15" ht="12.75">
      <c r="K607" s="47"/>
      <c r="O607" s="47"/>
    </row>
    <row r="608" spans="11:15" ht="12.75">
      <c r="K608" s="47"/>
      <c r="O608" s="47"/>
    </row>
    <row r="609" spans="11:15" ht="12.75">
      <c r="K609" s="47"/>
      <c r="O609" s="47"/>
    </row>
    <row r="610" spans="11:15" ht="12.75">
      <c r="K610" s="47"/>
      <c r="O610" s="47"/>
    </row>
    <row r="611" spans="11:15" ht="12.75">
      <c r="K611" s="47"/>
      <c r="O611" s="47"/>
    </row>
    <row r="612" spans="11:15" ht="12.75">
      <c r="K612" s="47"/>
      <c r="O612" s="47"/>
    </row>
    <row r="613" spans="11:15" ht="12.75">
      <c r="K613" s="47"/>
      <c r="O613" s="47"/>
    </row>
    <row r="614" spans="11:15" ht="12.75">
      <c r="K614" s="47"/>
      <c r="O614" s="47"/>
    </row>
    <row r="615" spans="11:15" ht="12.75">
      <c r="K615" s="47"/>
      <c r="O615" s="47"/>
    </row>
    <row r="616" spans="11:15" ht="12.75">
      <c r="K616" s="47"/>
      <c r="O616" s="47"/>
    </row>
    <row r="617" spans="11:15" ht="12.75">
      <c r="K617" s="47"/>
      <c r="O617" s="47"/>
    </row>
    <row r="618" spans="11:15" ht="12.75">
      <c r="K618" s="47"/>
      <c r="O618" s="47"/>
    </row>
    <row r="619" spans="11:15" ht="12.75">
      <c r="K619" s="47"/>
      <c r="O619" s="47"/>
    </row>
    <row r="620" spans="11:15" ht="12.75">
      <c r="K620" s="47"/>
      <c r="O620" s="47"/>
    </row>
    <row r="621" spans="11:15" ht="12.75">
      <c r="K621" s="47"/>
      <c r="O621" s="47"/>
    </row>
    <row r="622" spans="11:15" ht="12.75">
      <c r="K622" s="47"/>
      <c r="O622" s="47"/>
    </row>
    <row r="623" spans="11:15" ht="12.75">
      <c r="K623" s="47"/>
      <c r="O623" s="47"/>
    </row>
    <row r="624" spans="11:15" ht="12.75">
      <c r="K624" s="47"/>
      <c r="O624" s="47"/>
    </row>
    <row r="625" spans="11:15" ht="12.75">
      <c r="K625" s="47"/>
      <c r="O625" s="47"/>
    </row>
    <row r="626" spans="11:15" ht="12.75">
      <c r="K626" s="47"/>
      <c r="O626" s="47"/>
    </row>
    <row r="627" spans="11:15" ht="12.75">
      <c r="K627" s="47"/>
      <c r="O627" s="47"/>
    </row>
    <row r="628" spans="11:15" ht="12.75">
      <c r="K628" s="47"/>
      <c r="O628" s="47"/>
    </row>
    <row r="629" spans="11:15" ht="12.75">
      <c r="K629" s="47"/>
      <c r="O629" s="47"/>
    </row>
    <row r="630" spans="11:15" ht="12.75">
      <c r="K630" s="47"/>
      <c r="O630" s="47"/>
    </row>
    <row r="631" spans="11:15" ht="12.75">
      <c r="K631" s="47"/>
      <c r="O631" s="47"/>
    </row>
    <row r="632" spans="11:15" ht="12.75">
      <c r="K632" s="47"/>
      <c r="O632" s="47"/>
    </row>
    <row r="633" spans="11:15" ht="12.75">
      <c r="K633" s="47"/>
      <c r="O633" s="47"/>
    </row>
    <row r="634" spans="11:15" ht="12.75">
      <c r="K634" s="47"/>
      <c r="O634" s="47"/>
    </row>
    <row r="635" spans="11:15" ht="12.75">
      <c r="K635" s="47"/>
      <c r="O635" s="47"/>
    </row>
    <row r="636" spans="11:15" ht="12.75">
      <c r="K636" s="47"/>
      <c r="O636" s="47"/>
    </row>
    <row r="637" spans="11:15" ht="12.75">
      <c r="K637" s="47"/>
      <c r="O637" s="47"/>
    </row>
    <row r="638" spans="11:15" ht="12.75">
      <c r="K638" s="47"/>
      <c r="O638" s="47"/>
    </row>
    <row r="639" spans="11:15" ht="12.75">
      <c r="K639" s="47"/>
      <c r="O639" s="47"/>
    </row>
    <row r="640" spans="11:15" ht="12.75">
      <c r="K640" s="47"/>
      <c r="O640" s="47"/>
    </row>
    <row r="641" spans="11:15" ht="12.75">
      <c r="K641" s="47"/>
      <c r="O641" s="47"/>
    </row>
    <row r="642" spans="11:15" ht="12.75">
      <c r="K642" s="47"/>
      <c r="O642" s="47"/>
    </row>
    <row r="643" spans="11:15" ht="12.75">
      <c r="K643" s="47"/>
      <c r="O643" s="47"/>
    </row>
    <row r="644" spans="11:15" ht="12.75">
      <c r="K644" s="47"/>
      <c r="O644" s="47"/>
    </row>
    <row r="645" spans="11:15" ht="12.75">
      <c r="K645" s="47"/>
      <c r="O645" s="47"/>
    </row>
    <row r="646" spans="11:15" ht="12.75">
      <c r="K646" s="47"/>
      <c r="O646" s="47"/>
    </row>
    <row r="647" spans="11:15" ht="12.75">
      <c r="K647" s="47"/>
      <c r="O647" s="47"/>
    </row>
    <row r="648" spans="11:15" ht="12.75">
      <c r="K648" s="47"/>
      <c r="O648" s="47"/>
    </row>
    <row r="649" spans="11:15" ht="12.75">
      <c r="K649" s="47"/>
      <c r="O649" s="47"/>
    </row>
    <row r="650" spans="11:15" ht="12.75">
      <c r="K650" s="47"/>
      <c r="O650" s="47"/>
    </row>
    <row r="651" spans="11:15" ht="12.75">
      <c r="K651" s="47"/>
      <c r="O651" s="47"/>
    </row>
    <row r="652" spans="11:15" ht="12.75">
      <c r="K652" s="47"/>
      <c r="O652" s="47"/>
    </row>
    <row r="653" spans="11:15" ht="12.75">
      <c r="K653" s="47"/>
      <c r="O653" s="47"/>
    </row>
    <row r="654" spans="11:15" ht="12.75">
      <c r="K654" s="47"/>
      <c r="O654" s="47"/>
    </row>
    <row r="655" spans="11:15" ht="12.75">
      <c r="K655" s="47"/>
      <c r="O655" s="47"/>
    </row>
    <row r="656" spans="11:15" ht="12.75">
      <c r="K656" s="47"/>
      <c r="O656" s="47"/>
    </row>
    <row r="657" spans="11:15" ht="12.75">
      <c r="K657" s="47"/>
      <c r="O657" s="47"/>
    </row>
    <row r="658" spans="11:15" ht="12.75">
      <c r="K658" s="47"/>
      <c r="O658" s="47"/>
    </row>
    <row r="659" spans="11:15" ht="12.75">
      <c r="K659" s="47"/>
      <c r="O659" s="47"/>
    </row>
    <row r="660" spans="11:15" ht="12.75">
      <c r="K660" s="47"/>
      <c r="O660" s="47"/>
    </row>
    <row r="661" spans="11:15" ht="12.75">
      <c r="K661" s="47"/>
      <c r="O661" s="47"/>
    </row>
    <row r="662" spans="11:15" ht="12.75">
      <c r="K662" s="47"/>
      <c r="O662" s="47"/>
    </row>
    <row r="663" spans="11:15" ht="12.75">
      <c r="K663" s="47"/>
      <c r="O663" s="47"/>
    </row>
    <row r="664" spans="11:15" ht="12.75">
      <c r="K664" s="47"/>
      <c r="O664" s="47"/>
    </row>
    <row r="665" spans="11:15" ht="12.75">
      <c r="K665" s="47"/>
      <c r="O665" s="47"/>
    </row>
    <row r="666" spans="11:15" ht="12.75">
      <c r="K666" s="47"/>
      <c r="O666" s="47"/>
    </row>
    <row r="667" spans="11:15" ht="12.75">
      <c r="K667" s="47"/>
      <c r="O667" s="47"/>
    </row>
    <row r="668" spans="11:15" ht="12.75">
      <c r="K668" s="47"/>
      <c r="O668" s="47"/>
    </row>
    <row r="669" spans="11:15" ht="12.75">
      <c r="K669" s="47"/>
      <c r="O669" s="47"/>
    </row>
    <row r="670" spans="11:15" ht="12.75">
      <c r="K670" s="47"/>
      <c r="O670" s="47"/>
    </row>
    <row r="671" spans="11:15" ht="12.75">
      <c r="K671" s="47"/>
      <c r="O671" s="47"/>
    </row>
    <row r="672" spans="11:15" ht="12.75">
      <c r="K672" s="47"/>
      <c r="O672" s="47"/>
    </row>
    <row r="673" spans="11:15" ht="12.75">
      <c r="K673" s="47"/>
      <c r="O673" s="47"/>
    </row>
    <row r="674" spans="11:15" ht="12.75">
      <c r="K674" s="47"/>
      <c r="O674" s="47"/>
    </row>
    <row r="675" spans="11:15" ht="12.75">
      <c r="K675" s="47"/>
      <c r="O675" s="47"/>
    </row>
    <row r="676" spans="11:15" ht="12.75">
      <c r="K676" s="47"/>
      <c r="O676" s="47"/>
    </row>
    <row r="677" spans="11:15" ht="12.75">
      <c r="K677" s="47"/>
      <c r="O677" s="47"/>
    </row>
    <row r="678" spans="11:15" ht="12.75">
      <c r="K678" s="47"/>
      <c r="O678" s="47"/>
    </row>
    <row r="679" spans="11:15" ht="12.75">
      <c r="K679" s="47"/>
      <c r="O679" s="47"/>
    </row>
    <row r="680" spans="11:15" ht="12.75">
      <c r="K680" s="47"/>
      <c r="O680" s="47"/>
    </row>
    <row r="681" spans="11:15" ht="12.75">
      <c r="K681" s="47"/>
      <c r="O681" s="47"/>
    </row>
    <row r="682" spans="11:15" ht="12.75">
      <c r="K682" s="47"/>
      <c r="O682" s="47"/>
    </row>
    <row r="683" spans="11:15" ht="12.75">
      <c r="K683" s="47"/>
      <c r="O683" s="47"/>
    </row>
    <row r="684" spans="11:15" ht="12.75">
      <c r="K684" s="47"/>
      <c r="O684" s="47"/>
    </row>
    <row r="685" spans="11:15" ht="12.75">
      <c r="K685" s="47"/>
      <c r="O685" s="47"/>
    </row>
    <row r="686" spans="11:15" ht="12.75">
      <c r="K686" s="47"/>
      <c r="O686" s="47"/>
    </row>
    <row r="687" spans="11:15" ht="12.75">
      <c r="K687" s="47"/>
      <c r="O687" s="47"/>
    </row>
    <row r="688" spans="11:15" ht="12.75">
      <c r="K688" s="47"/>
      <c r="O688" s="47"/>
    </row>
    <row r="689" spans="11:15" ht="12.75">
      <c r="K689" s="47"/>
      <c r="O689" s="47"/>
    </row>
    <row r="690" spans="11:15" ht="12.75">
      <c r="K690" s="47"/>
      <c r="O690" s="47"/>
    </row>
    <row r="691" spans="11:15" ht="12.75">
      <c r="K691" s="47"/>
      <c r="O691" s="47"/>
    </row>
    <row r="692" spans="11:15" ht="12.75">
      <c r="K692" s="47"/>
      <c r="O692" s="47"/>
    </row>
    <row r="693" spans="11:15" ht="12.75">
      <c r="K693" s="47"/>
      <c r="O693" s="47"/>
    </row>
    <row r="694" spans="11:15" ht="12.75">
      <c r="K694" s="47"/>
      <c r="O694" s="47"/>
    </row>
    <row r="695" spans="11:15" ht="12.75">
      <c r="K695" s="47"/>
      <c r="O695" s="47"/>
    </row>
    <row r="696" spans="11:15" ht="12.75">
      <c r="K696" s="47"/>
      <c r="O696" s="47"/>
    </row>
    <row r="697" spans="11:15" ht="12.75">
      <c r="K697" s="47"/>
      <c r="O697" s="47"/>
    </row>
    <row r="698" spans="11:15" ht="12.75">
      <c r="K698" s="47"/>
      <c r="O698" s="47"/>
    </row>
    <row r="699" spans="11:15" ht="12.75">
      <c r="K699" s="47"/>
      <c r="O699" s="47"/>
    </row>
    <row r="700" spans="11:15" ht="12.75">
      <c r="K700" s="47"/>
      <c r="O700" s="47"/>
    </row>
    <row r="701" spans="11:15" ht="12.75">
      <c r="K701" s="47"/>
      <c r="O701" s="47"/>
    </row>
    <row r="702" spans="11:15" ht="12.75">
      <c r="K702" s="47"/>
      <c r="O702" s="47"/>
    </row>
    <row r="703" spans="11:15" ht="12.75">
      <c r="K703" s="47"/>
      <c r="O703" s="47"/>
    </row>
    <row r="704" spans="11:15" ht="12.75">
      <c r="K704" s="47"/>
      <c r="O704" s="47"/>
    </row>
    <row r="705" spans="11:15" ht="12.75">
      <c r="K705" s="47"/>
      <c r="O705" s="47"/>
    </row>
    <row r="706" spans="11:15" ht="12.75">
      <c r="K706" s="47"/>
      <c r="O706" s="47"/>
    </row>
    <row r="707" spans="11:15" ht="12.75">
      <c r="K707" s="47"/>
      <c r="O707" s="47"/>
    </row>
    <row r="708" spans="11:15" ht="12.75">
      <c r="K708" s="47"/>
      <c r="O708" s="47"/>
    </row>
    <row r="709" spans="11:15" ht="12.75">
      <c r="K709" s="47"/>
      <c r="O709" s="47"/>
    </row>
    <row r="710" spans="11:15" ht="12.75">
      <c r="K710" s="47"/>
      <c r="O710" s="47"/>
    </row>
    <row r="711" spans="11:15" ht="12.75">
      <c r="K711" s="47"/>
      <c r="O711" s="47"/>
    </row>
    <row r="712" spans="11:15" ht="12.75">
      <c r="K712" s="47"/>
      <c r="O712" s="47"/>
    </row>
    <row r="713" spans="11:15" ht="12.75">
      <c r="K713" s="47"/>
      <c r="O713" s="47"/>
    </row>
    <row r="714" spans="11:15" ht="12.75">
      <c r="K714" s="47"/>
      <c r="O714" s="47"/>
    </row>
    <row r="715" spans="11:15" ht="12.75">
      <c r="K715" s="47"/>
      <c r="O715" s="47"/>
    </row>
    <row r="716" spans="11:15" ht="12.75">
      <c r="K716" s="47"/>
      <c r="O716" s="47"/>
    </row>
    <row r="717" spans="11:15" ht="12.75">
      <c r="K717" s="47"/>
      <c r="O717" s="47"/>
    </row>
    <row r="718" spans="11:15" ht="12.75">
      <c r="K718" s="47"/>
      <c r="O718" s="47"/>
    </row>
    <row r="719" spans="11:15" ht="12.75">
      <c r="K719" s="47"/>
      <c r="O719" s="47"/>
    </row>
    <row r="720" spans="11:15" ht="12.75">
      <c r="K720" s="47"/>
      <c r="O720" s="47"/>
    </row>
    <row r="721" spans="11:15" ht="12.75">
      <c r="K721" s="47"/>
      <c r="O721" s="47"/>
    </row>
    <row r="722" spans="11:15" ht="12.75">
      <c r="K722" s="47"/>
      <c r="O722" s="47"/>
    </row>
    <row r="723" spans="11:15" ht="12.75">
      <c r="K723" s="47"/>
      <c r="O723" s="47"/>
    </row>
    <row r="724" spans="11:15" ht="12.75">
      <c r="K724" s="47"/>
      <c r="O724" s="47"/>
    </row>
    <row r="725" spans="11:15" ht="12.75">
      <c r="K725" s="47"/>
      <c r="O725" s="47"/>
    </row>
    <row r="726" spans="11:15" ht="12.75">
      <c r="K726" s="47"/>
      <c r="O726" s="47"/>
    </row>
    <row r="727" spans="11:15" ht="12.75">
      <c r="K727" s="47"/>
      <c r="O727" s="47"/>
    </row>
    <row r="728" spans="11:15" ht="12.75">
      <c r="K728" s="47"/>
      <c r="O728" s="47"/>
    </row>
    <row r="729" spans="11:15" ht="12.75">
      <c r="K729" s="47"/>
      <c r="O729" s="47"/>
    </row>
    <row r="730" spans="11:15" ht="12.75">
      <c r="K730" s="47"/>
      <c r="O730" s="47"/>
    </row>
    <row r="731" spans="11:15" ht="12.75">
      <c r="K731" s="47"/>
      <c r="O731" s="47"/>
    </row>
    <row r="732" spans="11:15" ht="12.75">
      <c r="K732" s="47"/>
      <c r="O732" s="47"/>
    </row>
    <row r="733" spans="11:15" ht="12.75">
      <c r="K733" s="47"/>
      <c r="O733" s="47"/>
    </row>
    <row r="734" spans="11:15" ht="12.75">
      <c r="K734" s="47"/>
      <c r="O734" s="47"/>
    </row>
    <row r="735" spans="11:15" ht="12.75">
      <c r="K735" s="47"/>
      <c r="O735" s="47"/>
    </row>
    <row r="736" spans="11:15" ht="12.75">
      <c r="K736" s="47"/>
      <c r="O736" s="47"/>
    </row>
    <row r="737" spans="11:15" ht="12.75">
      <c r="K737" s="47"/>
      <c r="O737" s="47"/>
    </row>
    <row r="738" spans="11:15" ht="12.75">
      <c r="K738" s="47"/>
      <c r="O738" s="47"/>
    </row>
    <row r="739" spans="11:15" ht="12.75">
      <c r="K739" s="47"/>
      <c r="O739" s="47"/>
    </row>
    <row r="740" spans="11:15" ht="12.75">
      <c r="K740" s="47"/>
      <c r="O740" s="47"/>
    </row>
    <row r="741" spans="11:15" ht="12.75">
      <c r="K741" s="47"/>
      <c r="O741" s="47"/>
    </row>
    <row r="742" spans="11:15" ht="12.75">
      <c r="K742" s="47"/>
      <c r="O742" s="47"/>
    </row>
    <row r="743" spans="11:15" ht="12.75">
      <c r="K743" s="47"/>
      <c r="O743" s="47"/>
    </row>
    <row r="744" spans="11:15" ht="12.75">
      <c r="K744" s="47"/>
      <c r="O744" s="47"/>
    </row>
    <row r="745" spans="11:15" ht="12.75">
      <c r="K745" s="47"/>
      <c r="O745" s="47"/>
    </row>
    <row r="746" spans="11:15" ht="12.75">
      <c r="K746" s="47"/>
      <c r="O746" s="47"/>
    </row>
    <row r="747" spans="11:15" ht="12.75">
      <c r="K747" s="47"/>
      <c r="O747" s="47"/>
    </row>
    <row r="748" spans="11:15" ht="12.75">
      <c r="K748" s="47"/>
      <c r="O748" s="47"/>
    </row>
    <row r="749" spans="11:15" ht="12.75">
      <c r="K749" s="47"/>
      <c r="O749" s="47"/>
    </row>
    <row r="750" spans="11:15" ht="12.75">
      <c r="K750" s="47"/>
      <c r="O750" s="47"/>
    </row>
    <row r="751" spans="11:15" ht="12.75">
      <c r="K751" s="47"/>
      <c r="O751" s="47"/>
    </row>
    <row r="752" spans="11:15" ht="12.75">
      <c r="K752" s="47"/>
      <c r="O752" s="47"/>
    </row>
    <row r="753" spans="11:15" ht="12.75">
      <c r="K753" s="47"/>
      <c r="O753" s="47"/>
    </row>
    <row r="754" spans="11:15" ht="12.75">
      <c r="K754" s="47"/>
      <c r="O754" s="47"/>
    </row>
    <row r="755" spans="11:15" ht="12.75">
      <c r="K755" s="47"/>
      <c r="O755" s="47"/>
    </row>
    <row r="756" spans="11:15" ht="12.75">
      <c r="K756" s="47"/>
      <c r="O756" s="47"/>
    </row>
    <row r="757" spans="11:15" ht="12.75">
      <c r="K757" s="47"/>
      <c r="O757" s="47"/>
    </row>
    <row r="758" spans="11:15" ht="12.75">
      <c r="K758" s="47"/>
      <c r="O758" s="47"/>
    </row>
    <row r="759" spans="11:15" ht="12.75">
      <c r="K759" s="47"/>
      <c r="O759" s="47"/>
    </row>
    <row r="760" spans="11:15" ht="12.75">
      <c r="K760" s="47"/>
      <c r="O760" s="47"/>
    </row>
    <row r="761" spans="11:15" ht="12.75">
      <c r="K761" s="47"/>
      <c r="O761" s="47"/>
    </row>
    <row r="762" spans="11:15" ht="12.75">
      <c r="K762" s="47"/>
      <c r="O762" s="47"/>
    </row>
    <row r="763" spans="11:15" ht="12.75">
      <c r="K763" s="47"/>
      <c r="O763" s="47"/>
    </row>
    <row r="764" spans="11:15" ht="12.75">
      <c r="K764" s="47"/>
      <c r="O764" s="47"/>
    </row>
    <row r="765" spans="11:15" ht="12.75">
      <c r="K765" s="47"/>
      <c r="O765" s="47"/>
    </row>
    <row r="766" spans="11:15" ht="12.75">
      <c r="K766" s="47"/>
      <c r="O766" s="47"/>
    </row>
    <row r="767" spans="11:15" ht="12.75">
      <c r="K767" s="47"/>
      <c r="O767" s="47"/>
    </row>
    <row r="768" spans="11:15" ht="12.75">
      <c r="K768" s="47"/>
      <c r="O768" s="47"/>
    </row>
    <row r="769" spans="11:15" ht="12.75">
      <c r="K769" s="47"/>
      <c r="O769" s="47"/>
    </row>
    <row r="770" spans="11:15" ht="12.75">
      <c r="K770" s="47"/>
      <c r="O770" s="47"/>
    </row>
    <row r="771" spans="11:15" ht="12.75">
      <c r="K771" s="47"/>
      <c r="O771" s="47"/>
    </row>
    <row r="772" spans="11:15" ht="12.75">
      <c r="K772" s="47"/>
      <c r="O772" s="47"/>
    </row>
    <row r="773" spans="11:15" ht="12.75">
      <c r="K773" s="47"/>
      <c r="O773" s="47"/>
    </row>
    <row r="774" spans="11:15" ht="12.75">
      <c r="K774" s="47"/>
      <c r="O774" s="47"/>
    </row>
    <row r="775" spans="11:15" ht="12.75">
      <c r="K775" s="47"/>
      <c r="O775" s="47"/>
    </row>
    <row r="776" spans="11:15" ht="12.75">
      <c r="K776" s="47"/>
      <c r="O776" s="47"/>
    </row>
    <row r="777" spans="11:15" ht="12.75">
      <c r="K777" s="47"/>
      <c r="O777" s="47"/>
    </row>
    <row r="778" spans="11:15" ht="12.75">
      <c r="K778" s="47"/>
      <c r="O778" s="47"/>
    </row>
    <row r="779" spans="11:15" ht="12.75">
      <c r="K779" s="47"/>
      <c r="O779" s="47"/>
    </row>
    <row r="780" spans="11:15" ht="12.75">
      <c r="K780" s="47"/>
      <c r="O780" s="47"/>
    </row>
    <row r="781" spans="11:15" ht="12.75">
      <c r="K781" s="47"/>
      <c r="O781" s="47"/>
    </row>
    <row r="782" spans="11:15" ht="12.75">
      <c r="K782" s="47"/>
      <c r="O782" s="47"/>
    </row>
    <row r="783" spans="11:15" ht="12.75">
      <c r="K783" s="47"/>
      <c r="O783" s="47"/>
    </row>
    <row r="784" spans="11:15" ht="12.75">
      <c r="K784" s="47"/>
      <c r="O784" s="47"/>
    </row>
    <row r="785" spans="11:15" ht="12.75">
      <c r="K785" s="47"/>
      <c r="O785" s="47"/>
    </row>
    <row r="786" spans="11:15" ht="12.75">
      <c r="K786" s="47"/>
      <c r="O786" s="47"/>
    </row>
    <row r="787" spans="11:15" ht="12.75">
      <c r="K787" s="47"/>
      <c r="O787" s="47"/>
    </row>
    <row r="788" spans="11:15" ht="12.75">
      <c r="K788" s="47"/>
      <c r="O788" s="47"/>
    </row>
    <row r="789" spans="11:15" ht="12.75">
      <c r="K789" s="47"/>
      <c r="O789" s="47"/>
    </row>
    <row r="790" spans="11:15" ht="12.75">
      <c r="K790" s="47"/>
      <c r="O790" s="47"/>
    </row>
    <row r="791" spans="11:15" ht="12.75">
      <c r="K791" s="47"/>
      <c r="O791" s="47"/>
    </row>
    <row r="792" spans="11:15" ht="12.75">
      <c r="K792" s="47"/>
      <c r="O792" s="47"/>
    </row>
    <row r="793" spans="11:15" ht="12.75">
      <c r="K793" s="47"/>
      <c r="O793" s="47"/>
    </row>
    <row r="794" spans="11:15" ht="12.75">
      <c r="K794" s="47"/>
      <c r="O794" s="47"/>
    </row>
    <row r="795" spans="11:15" ht="12.75">
      <c r="K795" s="47"/>
      <c r="O795" s="47"/>
    </row>
    <row r="796" spans="11:15" ht="12.75">
      <c r="K796" s="47"/>
      <c r="O796" s="47"/>
    </row>
    <row r="797" spans="11:15" ht="12.75">
      <c r="K797" s="47"/>
      <c r="O797" s="47"/>
    </row>
    <row r="798" spans="11:15" ht="12.75">
      <c r="K798" s="47"/>
      <c r="O798" s="47"/>
    </row>
    <row r="799" spans="11:15" ht="12.75">
      <c r="K799" s="47"/>
      <c r="O799" s="47"/>
    </row>
    <row r="800" spans="11:15" ht="12.75">
      <c r="K800" s="47"/>
      <c r="O800" s="47"/>
    </row>
    <row r="801" spans="11:15" ht="12.75">
      <c r="K801" s="47"/>
      <c r="O801" s="47"/>
    </row>
    <row r="802" spans="11:15" ht="12.75">
      <c r="K802" s="47"/>
      <c r="O802" s="47"/>
    </row>
    <row r="803" spans="11:15" ht="12.75">
      <c r="K803" s="47"/>
      <c r="O803" s="47"/>
    </row>
    <row r="804" spans="11:15" ht="12.75">
      <c r="K804" s="47"/>
      <c r="O804" s="47"/>
    </row>
    <row r="805" spans="11:15" ht="12.75">
      <c r="K805" s="47"/>
      <c r="O805" s="47"/>
    </row>
    <row r="806" spans="11:15" ht="12.75">
      <c r="K806" s="47"/>
      <c r="O806" s="47"/>
    </row>
    <row r="807" spans="11:15" ht="12.75">
      <c r="K807" s="47"/>
      <c r="O807" s="47"/>
    </row>
    <row r="808" spans="11:15" ht="12.75">
      <c r="K808" s="47"/>
      <c r="O808" s="47"/>
    </row>
    <row r="809" spans="11:15" ht="12.75">
      <c r="K809" s="47"/>
      <c r="O809" s="47"/>
    </row>
    <row r="810" spans="11:15" ht="12.75">
      <c r="K810" s="47"/>
      <c r="O810" s="47"/>
    </row>
    <row r="811" spans="11:15" ht="12.75">
      <c r="K811" s="47"/>
      <c r="O811" s="47"/>
    </row>
    <row r="812" spans="11:15" ht="12.75">
      <c r="K812" s="47"/>
      <c r="O812" s="47"/>
    </row>
    <row r="813" spans="11:15" ht="12.75">
      <c r="K813" s="47"/>
      <c r="O813" s="47"/>
    </row>
    <row r="814" spans="11:15" ht="12.75">
      <c r="K814" s="47"/>
      <c r="O814" s="47"/>
    </row>
    <row r="815" spans="11:15" ht="12.75">
      <c r="K815" s="47"/>
      <c r="O815" s="47"/>
    </row>
    <row r="816" spans="11:15" ht="12.75">
      <c r="K816" s="47"/>
      <c r="O816" s="47"/>
    </row>
    <row r="817" spans="11:15" ht="12.75">
      <c r="K817" s="47"/>
      <c r="O817" s="47"/>
    </row>
    <row r="818" spans="11:15" ht="12.75">
      <c r="K818" s="47"/>
      <c r="O818" s="47"/>
    </row>
    <row r="819" spans="11:15" ht="12.75">
      <c r="K819" s="47"/>
      <c r="O819" s="47"/>
    </row>
    <row r="820" spans="11:15" ht="12.75">
      <c r="K820" s="47"/>
      <c r="O820" s="47"/>
    </row>
    <row r="821" spans="11:15" ht="12.75">
      <c r="K821" s="47"/>
      <c r="O821" s="47"/>
    </row>
    <row r="822" spans="11:15" ht="12.75">
      <c r="K822" s="47"/>
      <c r="O822" s="47"/>
    </row>
    <row r="823" spans="11:15" ht="12.75">
      <c r="K823" s="47"/>
      <c r="O823" s="47"/>
    </row>
    <row r="824" spans="11:15" ht="12.75">
      <c r="K824" s="47"/>
      <c r="O824" s="47"/>
    </row>
    <row r="825" spans="11:15" ht="12.75">
      <c r="K825" s="47"/>
      <c r="O825" s="47"/>
    </row>
    <row r="826" spans="11:15" ht="12.75">
      <c r="K826" s="47"/>
      <c r="O826" s="47"/>
    </row>
    <row r="827" spans="11:15" ht="12.75">
      <c r="K827" s="47"/>
      <c r="O827" s="47"/>
    </row>
    <row r="828" spans="11:15" ht="12.75">
      <c r="K828" s="47"/>
      <c r="O828" s="47"/>
    </row>
    <row r="829" spans="11:15" ht="12.75">
      <c r="K829" s="47"/>
      <c r="O829" s="47"/>
    </row>
    <row r="830" spans="11:15" ht="12.75">
      <c r="K830" s="47"/>
      <c r="O830" s="47"/>
    </row>
    <row r="831" spans="11:15" ht="12.75">
      <c r="K831" s="47"/>
      <c r="O831" s="47"/>
    </row>
    <row r="832" spans="11:15" ht="12.75">
      <c r="K832" s="47"/>
      <c r="O832" s="47"/>
    </row>
    <row r="833" spans="11:15" ht="12.75">
      <c r="K833" s="47"/>
      <c r="O833" s="47"/>
    </row>
    <row r="834" spans="11:15" ht="12.75">
      <c r="K834" s="47"/>
      <c r="O834" s="47"/>
    </row>
    <row r="835" spans="11:15" ht="12.75">
      <c r="K835" s="47"/>
      <c r="O835" s="47"/>
    </row>
    <row r="836" spans="11:15" ht="12.75">
      <c r="K836" s="47"/>
      <c r="O836" s="47"/>
    </row>
    <row r="837" spans="11:15" ht="12.75">
      <c r="K837" s="47"/>
      <c r="O837" s="47"/>
    </row>
    <row r="838" spans="11:15" ht="12.75">
      <c r="K838" s="47"/>
      <c r="O838" s="47"/>
    </row>
    <row r="839" spans="11:15" ht="12.75">
      <c r="K839" s="47"/>
      <c r="O839" s="47"/>
    </row>
    <row r="840" spans="11:15" ht="12.75">
      <c r="K840" s="47"/>
      <c r="O840" s="47"/>
    </row>
    <row r="841" spans="11:15" ht="12.75">
      <c r="K841" s="47"/>
      <c r="O841" s="47"/>
    </row>
    <row r="842" spans="11:15" ht="12.75">
      <c r="K842" s="47"/>
      <c r="O842" s="47"/>
    </row>
    <row r="843" spans="11:15" ht="12.75">
      <c r="K843" s="47"/>
      <c r="O843" s="47"/>
    </row>
    <row r="844" spans="11:15" ht="12.75">
      <c r="K844" s="47"/>
      <c r="O844" s="47"/>
    </row>
    <row r="845" spans="11:15" ht="12.75">
      <c r="K845" s="47"/>
      <c r="O845" s="47"/>
    </row>
    <row r="846" spans="11:15" ht="12.75">
      <c r="K846" s="47"/>
      <c r="O846" s="47"/>
    </row>
    <row r="847" spans="11:15" ht="12.75">
      <c r="K847" s="47"/>
      <c r="O847" s="47"/>
    </row>
    <row r="848" spans="11:15" ht="12.75">
      <c r="K848" s="47"/>
      <c r="O848" s="47"/>
    </row>
    <row r="849" spans="11:15" ht="12.75">
      <c r="K849" s="47"/>
      <c r="O849" s="47"/>
    </row>
    <row r="850" spans="11:15" ht="12.75">
      <c r="K850" s="47"/>
      <c r="O850" s="47"/>
    </row>
    <row r="851" spans="11:15" ht="12.75">
      <c r="K851" s="47"/>
      <c r="O851" s="47"/>
    </row>
    <row r="852" spans="11:15" ht="12.75">
      <c r="K852" s="47"/>
      <c r="O852" s="47"/>
    </row>
    <row r="853" spans="11:15" ht="12.75">
      <c r="K853" s="47"/>
      <c r="O853" s="47"/>
    </row>
    <row r="854" spans="11:15" ht="12.75">
      <c r="K854" s="47"/>
      <c r="O854" s="47"/>
    </row>
    <row r="855" spans="11:15" ht="12.75">
      <c r="K855" s="47"/>
      <c r="O855" s="47"/>
    </row>
    <row r="856" spans="11:15" ht="12.75">
      <c r="K856" s="47"/>
      <c r="O856" s="47"/>
    </row>
    <row r="857" spans="11:15" ht="12.75">
      <c r="K857" s="47"/>
      <c r="O857" s="47"/>
    </row>
    <row r="858" spans="11:15" ht="12.75">
      <c r="K858" s="47"/>
      <c r="O858" s="47"/>
    </row>
    <row r="859" spans="11:15" ht="12.75">
      <c r="K859" s="47"/>
      <c r="O859" s="47"/>
    </row>
    <row r="860" spans="11:15" ht="12.75">
      <c r="K860" s="47"/>
      <c r="O860" s="47"/>
    </row>
    <row r="861" spans="11:15" ht="12.75">
      <c r="K861" s="47"/>
      <c r="O861" s="47"/>
    </row>
    <row r="862" spans="11:15" ht="12.75">
      <c r="K862" s="47"/>
      <c r="O862" s="47"/>
    </row>
    <row r="863" spans="11:15" ht="12.75">
      <c r="K863" s="47"/>
      <c r="O863" s="47"/>
    </row>
    <row r="864" spans="11:15" ht="12.75">
      <c r="K864" s="47"/>
      <c r="O864" s="47"/>
    </row>
    <row r="865" spans="11:15" ht="12.75">
      <c r="K865" s="47"/>
      <c r="O865" s="47"/>
    </row>
    <row r="866" spans="11:15" ht="12.75">
      <c r="K866" s="47"/>
      <c r="O866" s="47"/>
    </row>
    <row r="867" spans="11:15" ht="12.75">
      <c r="K867" s="47"/>
      <c r="O867" s="47"/>
    </row>
    <row r="868" spans="11:15" ht="12.75">
      <c r="K868" s="47"/>
      <c r="O868" s="47"/>
    </row>
    <row r="869" spans="11:15" ht="12.75">
      <c r="K869" s="47"/>
      <c r="O869" s="47"/>
    </row>
    <row r="870" spans="11:15" ht="12.75">
      <c r="K870" s="47"/>
      <c r="O870" s="47"/>
    </row>
    <row r="871" spans="11:15" ht="12.75">
      <c r="K871" s="47"/>
      <c r="O871" s="47"/>
    </row>
    <row r="872" spans="11:15" ht="12.75">
      <c r="K872" s="47"/>
      <c r="O872" s="47"/>
    </row>
    <row r="873" spans="11:15" ht="12.75">
      <c r="K873" s="47"/>
      <c r="O873" s="47"/>
    </row>
    <row r="874" spans="11:15" ht="12.75">
      <c r="K874" s="47"/>
      <c r="O874" s="47"/>
    </row>
    <row r="875" spans="11:15" ht="12.75">
      <c r="K875" s="47"/>
      <c r="O875" s="47"/>
    </row>
    <row r="876" spans="11:15" ht="12.75">
      <c r="K876" s="47"/>
      <c r="O876" s="47"/>
    </row>
    <row r="877" spans="11:15" ht="12.75">
      <c r="K877" s="47"/>
      <c r="O877" s="47"/>
    </row>
    <row r="878" spans="11:15" ht="12.75">
      <c r="K878" s="47"/>
      <c r="O878" s="47"/>
    </row>
    <row r="879" spans="11:15" ht="12.75">
      <c r="K879" s="47"/>
      <c r="O879" s="47"/>
    </row>
    <row r="880" spans="11:15" ht="12.75">
      <c r="K880" s="47"/>
      <c r="O880" s="47"/>
    </row>
    <row r="881" spans="11:15" ht="12.75">
      <c r="K881" s="47"/>
      <c r="O881" s="47"/>
    </row>
    <row r="882" spans="11:15" ht="12.75">
      <c r="K882" s="47"/>
      <c r="O882" s="47"/>
    </row>
    <row r="883" spans="11:15" ht="12.75">
      <c r="K883" s="47"/>
      <c r="O883" s="47"/>
    </row>
    <row r="884" spans="11:15" ht="12.75">
      <c r="K884" s="47"/>
      <c r="O884" s="47"/>
    </row>
    <row r="885" spans="11:15" ht="12.75">
      <c r="K885" s="47"/>
      <c r="O885" s="47"/>
    </row>
    <row r="886" spans="11:15" ht="12.75">
      <c r="K886" s="47"/>
      <c r="O886" s="47"/>
    </row>
    <row r="887" spans="11:15" ht="12.75">
      <c r="K887" s="47"/>
      <c r="O887" s="47"/>
    </row>
    <row r="888" spans="11:15" ht="12.75">
      <c r="K888" s="47"/>
      <c r="O888" s="47"/>
    </row>
    <row r="889" spans="11:15" ht="12.75">
      <c r="K889" s="47"/>
      <c r="O889" s="47"/>
    </row>
    <row r="890" spans="11:15" ht="12.75">
      <c r="K890" s="47"/>
      <c r="O890" s="47"/>
    </row>
    <row r="891" spans="11:15" ht="12.75">
      <c r="K891" s="47"/>
      <c r="O891" s="47"/>
    </row>
    <row r="892" spans="11:15" ht="12.75">
      <c r="K892" s="47"/>
      <c r="O892" s="47"/>
    </row>
    <row r="893" spans="11:15" ht="12.75">
      <c r="K893" s="47"/>
      <c r="O893" s="47"/>
    </row>
    <row r="894" spans="11:15" ht="12.75">
      <c r="K894" s="47"/>
      <c r="O894" s="47"/>
    </row>
    <row r="895" spans="11:15" ht="12.75">
      <c r="K895" s="47"/>
      <c r="O895" s="47"/>
    </row>
    <row r="896" spans="11:15" ht="12.75">
      <c r="K896" s="47"/>
      <c r="O896" s="47"/>
    </row>
    <row r="897" spans="11:15" ht="12.75">
      <c r="K897" s="47"/>
      <c r="O897" s="47"/>
    </row>
    <row r="898" spans="11:15" ht="12.75">
      <c r="K898" s="47"/>
      <c r="O898" s="47"/>
    </row>
    <row r="899" spans="11:15" ht="12.75">
      <c r="K899" s="47"/>
      <c r="O899" s="47"/>
    </row>
    <row r="900" spans="11:15" ht="12.75">
      <c r="K900" s="47"/>
      <c r="O900" s="47"/>
    </row>
    <row r="901" spans="11:15" ht="12.75">
      <c r="K901" s="47"/>
      <c r="O901" s="47"/>
    </row>
    <row r="902" spans="11:15" ht="12.75">
      <c r="K902" s="47"/>
      <c r="O902" s="47"/>
    </row>
    <row r="903" spans="11:15" ht="12.75">
      <c r="K903" s="47"/>
      <c r="O903" s="47"/>
    </row>
    <row r="904" spans="11:15" ht="12.75">
      <c r="K904" s="47"/>
      <c r="O904" s="47"/>
    </row>
    <row r="905" spans="11:15" ht="12.75">
      <c r="K905" s="47"/>
      <c r="O905" s="47"/>
    </row>
    <row r="906" spans="11:15" ht="12.75">
      <c r="K906" s="47"/>
      <c r="O906" s="47"/>
    </row>
    <row r="907" spans="11:15" ht="12.75">
      <c r="K907" s="47"/>
      <c r="O907" s="47"/>
    </row>
    <row r="908" spans="11:15" ht="12.75">
      <c r="K908" s="47"/>
      <c r="O908" s="47"/>
    </row>
    <row r="909" spans="11:15" ht="12.75">
      <c r="K909" s="47"/>
      <c r="O909" s="47"/>
    </row>
    <row r="910" spans="11:15" ht="12.75">
      <c r="K910" s="47"/>
      <c r="O910" s="47"/>
    </row>
    <row r="911" spans="11:15" ht="12.75">
      <c r="K911" s="47"/>
      <c r="O911" s="47"/>
    </row>
    <row r="912" spans="11:15" ht="12.75">
      <c r="K912" s="47"/>
      <c r="O912" s="47"/>
    </row>
    <row r="913" spans="11:15" ht="12.75">
      <c r="K913" s="47"/>
      <c r="O913" s="47"/>
    </row>
    <row r="914" spans="11:15" ht="12.75">
      <c r="K914" s="47"/>
      <c r="O914" s="47"/>
    </row>
    <row r="915" spans="11:15" ht="12.75">
      <c r="K915" s="47"/>
      <c r="O915" s="47"/>
    </row>
    <row r="916" spans="11:15" ht="12.75">
      <c r="K916" s="47"/>
      <c r="O916" s="47"/>
    </row>
    <row r="917" spans="11:15" ht="12.75">
      <c r="K917" s="47"/>
      <c r="O917" s="47"/>
    </row>
    <row r="918" spans="11:15" ht="12.75">
      <c r="K918" s="47"/>
      <c r="O918" s="47"/>
    </row>
    <row r="919" spans="11:15" ht="12.75">
      <c r="K919" s="47"/>
      <c r="O919" s="47"/>
    </row>
    <row r="920" spans="11:15" ht="12.75">
      <c r="K920" s="47"/>
      <c r="O920" s="47"/>
    </row>
    <row r="921" spans="11:15" ht="12.75">
      <c r="K921" s="47"/>
      <c r="O921" s="47"/>
    </row>
    <row r="922" spans="11:15" ht="12.75">
      <c r="K922" s="47"/>
      <c r="O922" s="47"/>
    </row>
    <row r="923" spans="11:15" ht="12.75">
      <c r="K923" s="47"/>
      <c r="O923" s="47"/>
    </row>
    <row r="924" spans="11:15" ht="12.75">
      <c r="K924" s="47"/>
      <c r="O924" s="47"/>
    </row>
    <row r="925" spans="11:15" ht="12.75">
      <c r="K925" s="47"/>
      <c r="O925" s="47"/>
    </row>
    <row r="926" spans="11:15" ht="12.75">
      <c r="K926" s="47"/>
      <c r="O926" s="47"/>
    </row>
    <row r="927" spans="11:15" ht="12.75">
      <c r="K927" s="47"/>
      <c r="O927" s="47"/>
    </row>
    <row r="928" spans="11:15" ht="12.75">
      <c r="K928" s="47"/>
      <c r="O928" s="47"/>
    </row>
    <row r="929" spans="11:15" ht="12.75">
      <c r="K929" s="47"/>
      <c r="O929" s="47"/>
    </row>
    <row r="930" spans="11:15" ht="12.75">
      <c r="K930" s="47"/>
      <c r="O930" s="47"/>
    </row>
    <row r="931" spans="11:15" ht="12.75">
      <c r="K931" s="47"/>
      <c r="O931" s="47"/>
    </row>
    <row r="932" spans="11:15" ht="12.75">
      <c r="K932" s="47"/>
      <c r="O932" s="47"/>
    </row>
    <row r="933" spans="11:15" ht="12.75">
      <c r="K933" s="47"/>
      <c r="O933" s="47"/>
    </row>
    <row r="934" spans="11:15" ht="12.75">
      <c r="K934" s="47"/>
      <c r="O934" s="47"/>
    </row>
    <row r="935" spans="11:15" ht="12.75">
      <c r="K935" s="47"/>
      <c r="O935" s="47"/>
    </row>
    <row r="936" spans="11:15" ht="12.75">
      <c r="K936" s="47"/>
      <c r="O936" s="47"/>
    </row>
    <row r="937" spans="11:15" ht="12.75">
      <c r="K937" s="47"/>
      <c r="O937" s="47"/>
    </row>
    <row r="938" spans="11:15" ht="12.75">
      <c r="K938" s="47"/>
      <c r="O938" s="47"/>
    </row>
    <row r="939" spans="11:15" ht="12.75">
      <c r="K939" s="47"/>
      <c r="O939" s="47"/>
    </row>
    <row r="940" spans="11:15" ht="12.75">
      <c r="K940" s="47"/>
      <c r="O940" s="47"/>
    </row>
    <row r="941" spans="11:15" ht="12.75">
      <c r="K941" s="47"/>
      <c r="O941" s="47"/>
    </row>
    <row r="942" spans="11:15" ht="12.75">
      <c r="K942" s="47"/>
      <c r="O942" s="47"/>
    </row>
    <row r="943" spans="11:15" ht="12.75">
      <c r="K943" s="47"/>
      <c r="O943" s="47"/>
    </row>
    <row r="944" spans="11:15" ht="12.75">
      <c r="K944" s="47"/>
      <c r="O944" s="47"/>
    </row>
    <row r="945" spans="11:15" ht="12.75">
      <c r="K945" s="47"/>
      <c r="O945" s="47"/>
    </row>
    <row r="946" spans="11:15" ht="12.75">
      <c r="K946" s="47"/>
      <c r="O946" s="47"/>
    </row>
    <row r="947" spans="11:15" ht="12.75">
      <c r="K947" s="47"/>
      <c r="O947" s="47"/>
    </row>
    <row r="948" spans="11:15" ht="12.75">
      <c r="K948" s="47"/>
      <c r="O948" s="47"/>
    </row>
    <row r="949" spans="11:15" ht="12.75">
      <c r="K949" s="47"/>
      <c r="O949" s="47"/>
    </row>
    <row r="950" spans="11:15" ht="12.75">
      <c r="K950" s="47"/>
      <c r="O950" s="47"/>
    </row>
    <row r="951" spans="11:15" ht="12.75">
      <c r="K951" s="47"/>
      <c r="O951" s="47"/>
    </row>
    <row r="952" spans="11:15" ht="12.75">
      <c r="K952" s="47"/>
      <c r="O952" s="47"/>
    </row>
    <row r="953" spans="11:15" ht="12.75">
      <c r="K953" s="47"/>
      <c r="O953" s="47"/>
    </row>
    <row r="954" spans="11:15" ht="12.75">
      <c r="K954" s="47"/>
      <c r="O954" s="47"/>
    </row>
    <row r="955" spans="11:15" ht="12.75">
      <c r="K955" s="47"/>
      <c r="O955" s="47"/>
    </row>
    <row r="956" spans="11:15" ht="12.75">
      <c r="K956" s="47"/>
      <c r="O956" s="47"/>
    </row>
    <row r="957" spans="11:15" ht="12.75">
      <c r="K957" s="47"/>
      <c r="O957" s="47"/>
    </row>
    <row r="958" spans="11:15" ht="12.75">
      <c r="K958" s="47"/>
      <c r="O958" s="47"/>
    </row>
    <row r="959" spans="11:15" ht="12.75">
      <c r="K959" s="47"/>
      <c r="O959" s="47"/>
    </row>
    <row r="960" spans="11:15" ht="12.75">
      <c r="K960" s="47"/>
      <c r="O960" s="47"/>
    </row>
    <row r="961" spans="11:15" ht="12.75">
      <c r="K961" s="47"/>
      <c r="O961" s="47"/>
    </row>
    <row r="962" spans="11:15" ht="12.75">
      <c r="K962" s="47"/>
      <c r="O962" s="47"/>
    </row>
    <row r="963" spans="11:15" ht="12.75">
      <c r="K963" s="47"/>
      <c r="O963" s="47"/>
    </row>
    <row r="964" spans="11:15" ht="12.75">
      <c r="K964" s="47"/>
      <c r="O964" s="47"/>
    </row>
    <row r="965" spans="11:15" ht="12.75">
      <c r="K965" s="47"/>
      <c r="O965" s="47"/>
    </row>
    <row r="966" spans="11:15" ht="12.75">
      <c r="K966" s="47"/>
      <c r="O966" s="47"/>
    </row>
    <row r="967" spans="11:15" ht="12.75">
      <c r="K967" s="47"/>
      <c r="O967" s="47"/>
    </row>
    <row r="968" spans="11:15" ht="12.75">
      <c r="K968" s="47"/>
      <c r="O968" s="47"/>
    </row>
    <row r="969" spans="11:15" ht="12.75">
      <c r="K969" s="47"/>
      <c r="O969" s="47"/>
    </row>
    <row r="970" spans="11:15" ht="12.75">
      <c r="K970" s="47"/>
      <c r="O970" s="47"/>
    </row>
    <row r="971" spans="11:15" ht="12.75">
      <c r="K971" s="47"/>
      <c r="O971" s="47"/>
    </row>
    <row r="972" spans="11:15" ht="12.75">
      <c r="K972" s="47"/>
      <c r="O972" s="47"/>
    </row>
    <row r="973" spans="11:15" ht="12.75">
      <c r="K973" s="47"/>
      <c r="O973" s="47"/>
    </row>
    <row r="974" spans="11:15" ht="12.75">
      <c r="K974" s="47"/>
      <c r="O974" s="47"/>
    </row>
    <row r="975" spans="11:15" ht="12.75">
      <c r="K975" s="47"/>
      <c r="O975" s="47"/>
    </row>
    <row r="976" spans="11:15" ht="12.75">
      <c r="K976" s="47"/>
      <c r="O976" s="47"/>
    </row>
    <row r="977" spans="11:15" ht="12.75">
      <c r="K977" s="47"/>
      <c r="O977" s="47"/>
    </row>
    <row r="978" spans="11:15" ht="12.75">
      <c r="K978" s="47"/>
      <c r="O978" s="47"/>
    </row>
    <row r="979" spans="11:15" ht="12.75">
      <c r="K979" s="47"/>
      <c r="O979" s="47"/>
    </row>
    <row r="980" spans="11:15" ht="12.75">
      <c r="K980" s="47"/>
      <c r="O980" s="47"/>
    </row>
    <row r="981" spans="11:15" ht="12.75">
      <c r="K981" s="47"/>
      <c r="O981" s="47"/>
    </row>
    <row r="982" spans="11:15" ht="12.75">
      <c r="K982" s="47"/>
      <c r="O982" s="47"/>
    </row>
    <row r="983" spans="11:15" ht="12.75">
      <c r="K983" s="47"/>
      <c r="O983" s="47"/>
    </row>
    <row r="984" spans="11:15" ht="12.75">
      <c r="K984" s="47"/>
      <c r="O984" s="47"/>
    </row>
    <row r="985" spans="11:15" ht="12.75">
      <c r="K985" s="47"/>
      <c r="O985" s="47"/>
    </row>
    <row r="986" spans="11:15" ht="12.75">
      <c r="K986" s="47"/>
      <c r="O986" s="47"/>
    </row>
    <row r="987" spans="11:15" ht="12.75">
      <c r="K987" s="47"/>
      <c r="O987" s="47"/>
    </row>
    <row r="988" spans="11:15" ht="12.75">
      <c r="K988" s="47"/>
      <c r="O988" s="47"/>
    </row>
    <row r="989" spans="11:15" ht="12.75">
      <c r="K989" s="47"/>
      <c r="O989" s="47"/>
    </row>
    <row r="990" spans="11:15" ht="12.75">
      <c r="K990" s="47"/>
      <c r="O990" s="47"/>
    </row>
    <row r="991" spans="11:15" ht="12.75">
      <c r="K991" s="47"/>
      <c r="O991" s="47"/>
    </row>
    <row r="992" spans="11:15" ht="12.75">
      <c r="K992" s="47"/>
      <c r="O992" s="47"/>
    </row>
    <row r="993" spans="11:15" ht="12.75">
      <c r="K993" s="47"/>
      <c r="O993" s="47"/>
    </row>
    <row r="994" spans="11:15" ht="12.75">
      <c r="K994" s="47"/>
      <c r="O994" s="47"/>
    </row>
    <row r="995" spans="11:15" ht="12.75">
      <c r="K995" s="47"/>
      <c r="O995" s="47"/>
    </row>
    <row r="996" spans="11:15" ht="12.75">
      <c r="K996" s="47"/>
      <c r="O996" s="47"/>
    </row>
    <row r="997" spans="11:15" ht="12.75">
      <c r="K997" s="47"/>
      <c r="O997" s="47"/>
    </row>
    <row r="998" spans="11:15" ht="12.75">
      <c r="K998" s="47"/>
      <c r="O998" s="47"/>
    </row>
    <row r="999" spans="11:15" ht="12.75">
      <c r="K999" s="47"/>
      <c r="O999" s="47"/>
    </row>
    <row r="1000" spans="11:15" ht="12.75">
      <c r="K1000" s="47"/>
      <c r="O1000" s="47"/>
    </row>
    <row r="1001" spans="11:15" ht="12.75">
      <c r="K1001" s="47"/>
      <c r="O1001" s="47"/>
    </row>
    <row r="1002" spans="11:15" ht="12.75">
      <c r="K1002" s="47"/>
      <c r="O1002" s="47"/>
    </row>
    <row r="1003" spans="11:15" ht="12.75">
      <c r="K1003" s="47"/>
      <c r="O1003" s="47"/>
    </row>
    <row r="1004" spans="11:15" ht="12.75">
      <c r="K1004" s="47"/>
      <c r="O1004" s="47"/>
    </row>
    <row r="1005" spans="11:15" ht="12.75">
      <c r="K1005" s="47"/>
      <c r="O1005" s="47"/>
    </row>
    <row r="1006" spans="11:15" ht="12.75">
      <c r="K1006" s="47"/>
      <c r="O1006" s="47"/>
    </row>
    <row r="1007" spans="11:15" ht="12.75">
      <c r="K1007" s="47"/>
      <c r="O1007" s="47"/>
    </row>
    <row r="1008" spans="11:15" ht="12.75">
      <c r="K1008" s="47"/>
      <c r="O1008" s="47"/>
    </row>
    <row r="1009" spans="11:15" ht="12.75">
      <c r="K1009" s="47"/>
      <c r="O1009" s="47"/>
    </row>
    <row r="1010" spans="11:15" ht="12.75">
      <c r="K1010" s="47"/>
      <c r="O1010" s="47"/>
    </row>
    <row r="1011" spans="11:15" ht="12.75">
      <c r="K1011" s="47"/>
      <c r="O1011" s="47"/>
    </row>
    <row r="1012" spans="11:15" ht="12.75">
      <c r="K1012" s="47"/>
      <c r="O1012" s="47"/>
    </row>
    <row r="1013" spans="11:15" ht="12.75">
      <c r="K1013" s="47"/>
      <c r="O1013" s="47"/>
    </row>
    <row r="1014" spans="11:15" ht="12.75">
      <c r="K1014" s="47"/>
      <c r="O1014" s="47"/>
    </row>
    <row r="1015" spans="11:15" ht="12.75">
      <c r="K1015" s="47"/>
      <c r="O1015" s="47"/>
    </row>
    <row r="1016" spans="11:15" ht="12.75">
      <c r="K1016" s="47"/>
      <c r="O1016" s="47"/>
    </row>
    <row r="1017" spans="11:15" ht="12.75">
      <c r="K1017" s="47"/>
      <c r="O1017" s="47"/>
    </row>
    <row r="1018" spans="11:15" ht="12.75">
      <c r="K1018" s="47"/>
      <c r="O1018" s="47"/>
    </row>
    <row r="1019" spans="11:15" ht="12.75">
      <c r="K1019" s="47"/>
      <c r="O1019" s="47"/>
    </row>
    <row r="1020" spans="11:15" ht="12.75">
      <c r="K1020" s="47"/>
      <c r="O1020" s="47"/>
    </row>
    <row r="1021" spans="11:15" ht="12.75">
      <c r="K1021" s="47"/>
      <c r="O1021" s="47"/>
    </row>
    <row r="1022" spans="11:15" ht="12.75">
      <c r="K1022" s="47"/>
      <c r="O1022" s="47"/>
    </row>
    <row r="1023" spans="11:15" ht="12.75">
      <c r="K1023" s="47"/>
      <c r="O1023" s="47"/>
    </row>
    <row r="1024" spans="11:15" ht="12.75">
      <c r="K1024" s="47"/>
      <c r="O1024" s="47"/>
    </row>
    <row r="1025" spans="11:15" ht="12.75">
      <c r="K1025" s="47"/>
      <c r="O1025" s="47"/>
    </row>
    <row r="1026" spans="11:15" ht="12.75">
      <c r="K1026" s="47"/>
      <c r="O1026" s="47"/>
    </row>
    <row r="1027" spans="11:15" ht="12.75">
      <c r="K1027" s="47"/>
      <c r="O1027" s="47"/>
    </row>
    <row r="1028" spans="11:15" ht="12.75">
      <c r="K1028" s="47"/>
      <c r="O1028" s="47"/>
    </row>
    <row r="1029" spans="11:15" ht="12.75">
      <c r="K1029" s="47"/>
      <c r="O1029" s="47"/>
    </row>
    <row r="1030" spans="11:15" ht="12.75">
      <c r="K1030" s="47"/>
      <c r="O1030" s="47"/>
    </row>
    <row r="1031" spans="11:15" ht="12.75">
      <c r="K1031" s="47"/>
      <c r="O1031" s="47"/>
    </row>
    <row r="1032" spans="11:15" ht="12.75">
      <c r="K1032" s="47"/>
      <c r="O1032" s="47"/>
    </row>
    <row r="1033" spans="11:15" ht="12.75">
      <c r="K1033" s="47"/>
      <c r="O1033" s="47"/>
    </row>
    <row r="1034" spans="11:15" ht="12.75">
      <c r="K1034" s="47"/>
      <c r="O1034" s="47"/>
    </row>
    <row r="1035" spans="11:15" ht="12.75">
      <c r="K1035" s="47"/>
      <c r="O1035" s="47"/>
    </row>
    <row r="1036" spans="11:15" ht="12.75">
      <c r="K1036" s="47"/>
      <c r="O1036" s="47"/>
    </row>
    <row r="1037" spans="11:15" ht="12.75">
      <c r="K1037" s="47"/>
      <c r="O1037" s="47"/>
    </row>
    <row r="1038" spans="11:15" ht="12.75">
      <c r="K1038" s="47"/>
      <c r="O1038" s="47"/>
    </row>
    <row r="1039" spans="11:15" ht="12.75">
      <c r="K1039" s="47"/>
      <c r="O1039" s="47"/>
    </row>
    <row r="1040" spans="11:15" ht="12.75">
      <c r="K1040" s="47"/>
      <c r="O1040" s="47"/>
    </row>
    <row r="1041" spans="11:15" ht="12.75">
      <c r="K1041" s="47"/>
      <c r="O1041" s="47"/>
    </row>
    <row r="1042" spans="11:15" ht="12.75">
      <c r="K1042" s="47"/>
      <c r="O1042" s="47"/>
    </row>
    <row r="1043" spans="11:15" ht="12.75">
      <c r="K1043" s="47"/>
      <c r="O1043" s="47"/>
    </row>
    <row r="1044" spans="11:15" ht="12.75">
      <c r="K1044" s="47"/>
      <c r="O1044" s="47"/>
    </row>
    <row r="1045" spans="11:15" ht="12.75">
      <c r="K1045" s="47"/>
      <c r="O1045" s="47"/>
    </row>
    <row r="1046" spans="11:15" ht="12.75">
      <c r="K1046" s="47"/>
      <c r="O1046" s="47"/>
    </row>
    <row r="1047" spans="11:15" ht="12.75">
      <c r="K1047" s="47"/>
      <c r="O1047" s="47"/>
    </row>
    <row r="1048" spans="11:15" ht="12.75">
      <c r="K1048" s="47"/>
      <c r="O1048" s="47"/>
    </row>
    <row r="1049" spans="11:15" ht="12.75">
      <c r="K1049" s="47"/>
      <c r="O1049" s="47"/>
    </row>
    <row r="1050" spans="11:15" ht="12.75">
      <c r="K1050" s="47"/>
      <c r="O1050" s="47"/>
    </row>
    <row r="1051" spans="11:15" ht="12.75">
      <c r="K1051" s="47"/>
      <c r="O1051" s="47"/>
    </row>
    <row r="1052" spans="11:15" ht="12.75">
      <c r="K1052" s="47"/>
      <c r="O1052" s="47"/>
    </row>
    <row r="1053" spans="11:15" ht="12.75">
      <c r="K1053" s="47"/>
      <c r="O1053" s="47"/>
    </row>
    <row r="1054" spans="11:15" ht="12.75">
      <c r="K1054" s="47"/>
      <c r="O1054" s="47"/>
    </row>
    <row r="1055" spans="11:15" ht="12.75">
      <c r="K1055" s="47"/>
      <c r="O1055" s="47"/>
    </row>
    <row r="1056" spans="11:15" ht="12.75">
      <c r="K1056" s="47"/>
      <c r="O1056" s="47"/>
    </row>
    <row r="1057" spans="11:15" ht="12.75">
      <c r="K1057" s="47"/>
      <c r="O1057" s="47"/>
    </row>
    <row r="1058" spans="11:15" ht="12.75">
      <c r="K1058" s="47"/>
      <c r="O1058" s="47"/>
    </row>
    <row r="1059" spans="11:15" ht="12.75">
      <c r="K1059" s="47"/>
      <c r="O1059" s="47"/>
    </row>
    <row r="1060" spans="11:15" ht="12.75">
      <c r="K1060" s="47"/>
      <c r="O1060" s="47"/>
    </row>
    <row r="1061" spans="11:15" ht="12.75">
      <c r="K1061" s="47"/>
      <c r="O1061" s="47"/>
    </row>
    <row r="1062" spans="11:15" ht="12.75">
      <c r="K1062" s="47"/>
      <c r="O1062" s="47"/>
    </row>
    <row r="1063" spans="11:15" ht="12.75">
      <c r="K1063" s="47"/>
      <c r="O1063" s="47"/>
    </row>
    <row r="1064" spans="11:15" ht="12.75">
      <c r="K1064" s="47"/>
      <c r="O1064" s="47"/>
    </row>
    <row r="1065" spans="11:15" ht="12.75">
      <c r="K1065" s="47"/>
      <c r="O1065" s="47"/>
    </row>
    <row r="1066" spans="11:15" ht="12.75">
      <c r="K1066" s="47"/>
      <c r="O1066" s="47"/>
    </row>
    <row r="1067" spans="11:15" ht="12.75">
      <c r="K1067" s="47"/>
      <c r="O1067" s="47"/>
    </row>
    <row r="1068" spans="11:15" ht="12.75">
      <c r="K1068" s="47"/>
      <c r="O1068" s="47"/>
    </row>
    <row r="1069" spans="11:15" ht="12.75">
      <c r="K1069" s="47"/>
      <c r="O1069" s="47"/>
    </row>
    <row r="1070" spans="11:15" ht="12.75">
      <c r="K1070" s="47"/>
      <c r="O1070" s="47"/>
    </row>
    <row r="1071" spans="11:15" ht="12.75">
      <c r="K1071" s="47"/>
      <c r="O1071" s="47"/>
    </row>
    <row r="1072" spans="11:15" ht="12.75">
      <c r="K1072" s="47"/>
      <c r="O1072" s="47"/>
    </row>
    <row r="1073" spans="11:15" ht="12.75">
      <c r="K1073" s="47"/>
      <c r="O1073" s="47"/>
    </row>
    <row r="1074" spans="11:15" ht="12.75">
      <c r="K1074" s="47"/>
      <c r="O1074" s="47"/>
    </row>
    <row r="1075" spans="11:15" ht="12.75">
      <c r="K1075" s="47"/>
      <c r="O1075" s="47"/>
    </row>
    <row r="1076" spans="11:15" ht="12.75">
      <c r="K1076" s="47"/>
      <c r="O1076" s="47"/>
    </row>
    <row r="1077" spans="11:15" ht="12.75">
      <c r="K1077" s="47"/>
      <c r="O1077" s="47"/>
    </row>
    <row r="1078" spans="11:15" ht="12.75">
      <c r="K1078" s="47"/>
      <c r="O1078" s="47"/>
    </row>
    <row r="1079" spans="11:15" ht="12.75">
      <c r="K1079" s="47"/>
      <c r="O1079" s="47"/>
    </row>
    <row r="1080" spans="11:15" ht="12.75">
      <c r="K1080" s="47"/>
      <c r="O1080" s="47"/>
    </row>
    <row r="1081" spans="11:15" ht="12.75">
      <c r="K1081" s="47"/>
      <c r="O1081" s="47"/>
    </row>
    <row r="1082" spans="11:15" ht="12.75">
      <c r="K1082" s="47"/>
      <c r="O1082" s="47"/>
    </row>
    <row r="1083" spans="11:15" ht="12.75">
      <c r="K1083" s="47"/>
      <c r="O1083" s="47"/>
    </row>
    <row r="1084" spans="11:15" ht="12.75">
      <c r="K1084" s="47"/>
      <c r="O1084" s="47"/>
    </row>
    <row r="1085" spans="11:15" ht="12.75">
      <c r="K1085" s="47"/>
      <c r="O1085" s="47"/>
    </row>
    <row r="1086" spans="11:15" ht="12.75">
      <c r="K1086" s="47"/>
      <c r="O1086" s="47"/>
    </row>
    <row r="1087" spans="11:15" ht="12.75">
      <c r="K1087" s="47"/>
      <c r="O1087" s="47"/>
    </row>
    <row r="1088" spans="11:15" ht="12.75">
      <c r="K1088" s="47"/>
      <c r="O1088" s="47"/>
    </row>
    <row r="1089" spans="11:15" ht="12.75">
      <c r="K1089" s="47"/>
      <c r="O1089" s="47"/>
    </row>
    <row r="1090" spans="11:15" ht="12.75">
      <c r="K1090" s="47"/>
      <c r="O1090" s="47"/>
    </row>
    <row r="1091" spans="11:15" ht="12.75">
      <c r="K1091" s="47"/>
      <c r="O1091" s="47"/>
    </row>
    <row r="1092" spans="11:15" ht="12.75">
      <c r="K1092" s="47"/>
      <c r="O1092" s="47"/>
    </row>
    <row r="1093" spans="11:15" ht="12.75">
      <c r="K1093" s="47"/>
      <c r="O1093" s="47"/>
    </row>
    <row r="1094" spans="11:15" ht="12.75">
      <c r="K1094" s="47"/>
      <c r="O1094" s="47"/>
    </row>
    <row r="1095" spans="11:15" ht="12.75">
      <c r="K1095" s="47"/>
      <c r="O1095" s="47"/>
    </row>
    <row r="1096" spans="11:15" ht="12.75">
      <c r="K1096" s="47"/>
      <c r="O1096" s="47"/>
    </row>
    <row r="1097" spans="11:15" ht="12.75">
      <c r="K1097" s="47"/>
      <c r="O1097" s="47"/>
    </row>
    <row r="1098" spans="11:15" ht="12.75">
      <c r="K1098" s="47"/>
      <c r="O1098" s="47"/>
    </row>
    <row r="1099" spans="11:15" ht="12.75">
      <c r="K1099" s="47"/>
      <c r="O1099" s="47"/>
    </row>
    <row r="1100" spans="11:15" ht="12.75">
      <c r="K1100" s="47"/>
      <c r="O1100" s="47"/>
    </row>
    <row r="1101" spans="11:15" ht="12.75">
      <c r="K1101" s="47"/>
      <c r="O1101" s="47"/>
    </row>
    <row r="1102" spans="11:15" ht="12.75">
      <c r="K1102" s="47"/>
      <c r="O1102" s="47"/>
    </row>
    <row r="1103" spans="11:15" ht="12.75">
      <c r="K1103" s="47"/>
      <c r="O1103" s="47"/>
    </row>
    <row r="1104" spans="11:15" ht="12.75">
      <c r="K1104" s="47"/>
      <c r="O1104" s="47"/>
    </row>
    <row r="1105" spans="11:15" ht="12.75">
      <c r="K1105" s="47"/>
      <c r="O1105" s="47"/>
    </row>
    <row r="1106" spans="11:15" ht="12.75">
      <c r="K1106" s="47"/>
      <c r="O1106" s="47"/>
    </row>
    <row r="1107" spans="11:15" ht="12.75">
      <c r="K1107" s="47"/>
      <c r="O1107" s="47"/>
    </row>
    <row r="1108" spans="11:15" ht="12.75">
      <c r="K1108" s="47"/>
      <c r="O1108" s="47"/>
    </row>
    <row r="1109" spans="11:15" ht="12.75">
      <c r="K1109" s="47"/>
      <c r="O1109" s="47"/>
    </row>
    <row r="1110" spans="11:15" ht="12.75">
      <c r="K1110" s="47"/>
      <c r="O1110" s="47"/>
    </row>
    <row r="1111" spans="11:15" ht="12.75">
      <c r="K1111" s="47"/>
      <c r="O1111" s="47"/>
    </row>
    <row r="1112" spans="11:15" ht="12.75">
      <c r="K1112" s="47"/>
      <c r="O1112" s="47"/>
    </row>
    <row r="1113" spans="11:15" ht="12.75">
      <c r="K1113" s="47"/>
      <c r="O1113" s="47"/>
    </row>
    <row r="1114" spans="11:15" ht="12.75">
      <c r="K1114" s="47"/>
      <c r="O1114" s="47"/>
    </row>
    <row r="1115" spans="11:15" ht="12.75">
      <c r="K1115" s="47"/>
      <c r="O1115" s="47"/>
    </row>
    <row r="1116" spans="11:15" ht="12.75">
      <c r="K1116" s="47"/>
      <c r="O1116" s="47"/>
    </row>
    <row r="1117" spans="11:15" ht="12.75">
      <c r="K1117" s="47"/>
      <c r="O1117" s="47"/>
    </row>
    <row r="1118" spans="11:15" ht="12.75">
      <c r="K1118" s="47"/>
      <c r="O1118" s="47"/>
    </row>
    <row r="1119" spans="11:15" ht="12.75">
      <c r="K1119" s="47"/>
      <c r="O1119" s="47"/>
    </row>
    <row r="1120" spans="11:15" ht="12.75">
      <c r="K1120" s="47"/>
      <c r="O1120" s="47"/>
    </row>
    <row r="1121" spans="11:15" ht="12.75">
      <c r="K1121" s="47"/>
      <c r="O1121" s="47"/>
    </row>
    <row r="1122" spans="11:15" ht="12.75">
      <c r="K1122" s="47"/>
      <c r="O1122" s="47"/>
    </row>
    <row r="1123" spans="11:15" ht="12.75">
      <c r="K1123" s="47"/>
      <c r="O1123" s="47"/>
    </row>
    <row r="1124" spans="11:15" ht="12.75">
      <c r="K1124" s="47"/>
      <c r="O1124" s="47"/>
    </row>
    <row r="1125" spans="11:15" ht="12.75">
      <c r="K1125" s="47"/>
      <c r="O1125" s="47"/>
    </row>
    <row r="1126" spans="11:15" ht="12.75">
      <c r="K1126" s="47"/>
      <c r="O1126" s="47"/>
    </row>
    <row r="1127" spans="11:15" ht="12.75">
      <c r="K1127" s="47"/>
      <c r="O1127" s="47"/>
    </row>
    <row r="1128" spans="11:15" ht="12.75">
      <c r="K1128" s="47"/>
      <c r="O1128" s="47"/>
    </row>
    <row r="1129" spans="11:15" ht="12.75">
      <c r="K1129" s="47"/>
      <c r="O1129" s="47"/>
    </row>
    <row r="1130" spans="11:15" ht="12.75">
      <c r="K1130" s="47"/>
      <c r="O1130" s="47"/>
    </row>
    <row r="1131" spans="11:15" ht="12.75">
      <c r="K1131" s="47"/>
      <c r="O1131" s="47"/>
    </row>
    <row r="1132" spans="11:15" ht="12.75">
      <c r="K1132" s="47"/>
      <c r="O1132" s="47"/>
    </row>
    <row r="1133" spans="11:15" ht="12.75">
      <c r="K1133" s="47"/>
      <c r="O1133" s="47"/>
    </row>
    <row r="1134" spans="11:15" ht="12.75">
      <c r="K1134" s="47"/>
      <c r="O1134" s="47"/>
    </row>
    <row r="1135" spans="11:15" ht="12.75">
      <c r="K1135" s="47"/>
      <c r="O1135" s="47"/>
    </row>
    <row r="1136" spans="11:15" ht="12.75">
      <c r="K1136" s="47"/>
      <c r="O1136" s="47"/>
    </row>
    <row r="1137" spans="11:15" ht="12.75">
      <c r="K1137" s="47"/>
      <c r="O1137" s="47"/>
    </row>
    <row r="1138" spans="11:15" ht="12.75">
      <c r="K1138" s="47"/>
      <c r="O1138" s="47"/>
    </row>
    <row r="1139" spans="11:15" ht="12.75">
      <c r="K1139" s="47"/>
      <c r="O1139" s="47"/>
    </row>
    <row r="1140" spans="11:15" ht="12.75">
      <c r="K1140" s="47"/>
      <c r="O1140" s="47"/>
    </row>
    <row r="1141" spans="11:15" ht="12.75">
      <c r="K1141" s="47"/>
      <c r="O1141" s="47"/>
    </row>
    <row r="1142" spans="11:15" ht="12.75">
      <c r="K1142" s="47"/>
      <c r="O1142" s="47"/>
    </row>
    <row r="1143" spans="11:15" ht="12.75">
      <c r="K1143" s="47"/>
      <c r="O1143" s="47"/>
    </row>
    <row r="1144" spans="11:15" ht="12.75">
      <c r="K1144" s="47"/>
      <c r="O1144" s="47"/>
    </row>
    <row r="1145" spans="11:15" ht="12.75">
      <c r="K1145" s="47"/>
      <c r="O1145" s="47"/>
    </row>
    <row r="1146" spans="11:15" ht="12.75">
      <c r="K1146" s="47"/>
      <c r="O1146" s="47"/>
    </row>
    <row r="1147" spans="11:15" ht="12.75">
      <c r="K1147" s="47"/>
      <c r="O1147" s="47"/>
    </row>
    <row r="1148" spans="11:15" ht="12.75">
      <c r="K1148" s="47"/>
      <c r="O1148" s="47"/>
    </row>
    <row r="1149" spans="11:15" ht="12.75">
      <c r="K1149" s="47"/>
      <c r="O1149" s="47"/>
    </row>
    <row r="1150" spans="11:15" ht="12.75">
      <c r="K1150" s="47"/>
      <c r="O1150" s="47"/>
    </row>
    <row r="1151" spans="11:15" ht="12.75">
      <c r="K1151" s="47"/>
      <c r="O1151" s="47"/>
    </row>
    <row r="1152" spans="11:15" ht="12.75">
      <c r="K1152" s="47"/>
      <c r="O1152" s="47"/>
    </row>
    <row r="1153" spans="11:15" ht="12.75">
      <c r="K1153" s="47"/>
      <c r="O1153" s="47"/>
    </row>
    <row r="1154" spans="11:15" ht="12.75">
      <c r="K1154" s="47"/>
      <c r="O1154" s="47"/>
    </row>
    <row r="1155" spans="11:15" ht="12.75">
      <c r="K1155" s="47"/>
      <c r="O1155" s="47"/>
    </row>
    <row r="1156" spans="11:15" ht="12.75">
      <c r="K1156" s="47"/>
      <c r="O1156" s="47"/>
    </row>
    <row r="1157" spans="11:15" ht="12.75">
      <c r="K1157" s="47"/>
      <c r="O1157" s="47"/>
    </row>
    <row r="1158" spans="11:15" ht="12.75">
      <c r="K1158" s="47"/>
      <c r="O1158" s="47"/>
    </row>
    <row r="1159" spans="11:15" ht="12.75">
      <c r="K1159" s="47"/>
      <c r="O1159" s="47"/>
    </row>
    <row r="1160" spans="11:15" ht="12.75">
      <c r="K1160" s="47"/>
      <c r="O1160" s="47"/>
    </row>
    <row r="1161" spans="11:15" ht="12.75">
      <c r="K1161" s="47"/>
      <c r="O1161" s="47"/>
    </row>
    <row r="1162" spans="11:15" ht="12.75">
      <c r="K1162" s="47"/>
      <c r="O1162" s="47"/>
    </row>
    <row r="1163" spans="11:15" ht="12.75">
      <c r="K1163" s="47"/>
      <c r="O1163" s="47"/>
    </row>
    <row r="1164" spans="11:15" ht="12.75">
      <c r="K1164" s="47"/>
      <c r="O1164" s="47"/>
    </row>
    <row r="1165" spans="11:15" ht="12.75">
      <c r="K1165" s="47"/>
      <c r="O1165" s="47"/>
    </row>
    <row r="1166" spans="11:15" ht="12.75">
      <c r="K1166" s="47"/>
      <c r="O1166" s="47"/>
    </row>
    <row r="1167" spans="11:15" ht="12.75">
      <c r="K1167" s="47"/>
      <c r="O1167" s="47"/>
    </row>
    <row r="1168" spans="11:15" ht="12.75">
      <c r="K1168" s="47"/>
      <c r="O1168" s="47"/>
    </row>
    <row r="1169" spans="11:15" ht="12.75">
      <c r="K1169" s="47"/>
      <c r="O1169" s="47"/>
    </row>
    <row r="1170" spans="11:15" ht="12.75">
      <c r="K1170" s="47"/>
      <c r="O1170" s="47"/>
    </row>
    <row r="1171" spans="11:15" ht="12.75">
      <c r="K1171" s="47"/>
      <c r="O1171" s="47"/>
    </row>
    <row r="1172" spans="11:15" ht="12.75">
      <c r="K1172" s="47"/>
      <c r="O1172" s="47"/>
    </row>
    <row r="1173" spans="11:15" ht="12.75">
      <c r="K1173" s="47"/>
      <c r="O1173" s="47"/>
    </row>
    <row r="1174" spans="11:15" ht="12.75">
      <c r="K1174" s="47"/>
      <c r="O1174" s="47"/>
    </row>
    <row r="1175" spans="11:15" ht="12.75">
      <c r="K1175" s="47"/>
      <c r="O1175" s="47"/>
    </row>
    <row r="1176" spans="11:15" ht="12.75">
      <c r="K1176" s="47"/>
      <c r="O1176" s="47"/>
    </row>
    <row r="1177" spans="11:15" ht="12.75">
      <c r="K1177" s="47"/>
      <c r="O1177" s="47"/>
    </row>
    <row r="1178" spans="11:15" ht="12.75">
      <c r="K1178" s="47"/>
      <c r="O1178" s="47"/>
    </row>
    <row r="1179" spans="11:15" ht="12.75">
      <c r="K1179" s="47"/>
      <c r="O1179" s="47"/>
    </row>
    <row r="1180" spans="11:15" ht="12.75">
      <c r="K1180" s="47"/>
      <c r="O1180" s="47"/>
    </row>
    <row r="1181" spans="11:15" ht="12.75">
      <c r="K1181" s="47"/>
      <c r="O1181" s="47"/>
    </row>
    <row r="1182" spans="11:15" ht="12.75">
      <c r="K1182" s="47"/>
      <c r="O1182" s="47"/>
    </row>
    <row r="1183" spans="11:15" ht="12.75">
      <c r="K1183" s="47"/>
      <c r="O1183" s="47"/>
    </row>
    <row r="1184" spans="11:15" ht="12.75">
      <c r="K1184" s="47"/>
      <c r="O1184" s="47"/>
    </row>
    <row r="1185" spans="11:15" ht="12.75">
      <c r="K1185" s="47"/>
      <c r="O1185" s="47"/>
    </row>
    <row r="1186" spans="11:15" ht="12.75">
      <c r="K1186" s="47"/>
      <c r="O1186" s="47"/>
    </row>
    <row r="1187" spans="11:15" ht="12.75">
      <c r="K1187" s="47"/>
      <c r="O1187" s="47"/>
    </row>
    <row r="1188" spans="11:15" ht="12.75">
      <c r="K1188" s="47"/>
      <c r="O1188" s="47"/>
    </row>
    <row r="1189" spans="11:15" ht="12.75">
      <c r="K1189" s="47"/>
      <c r="O1189" s="47"/>
    </row>
    <row r="1190" spans="11:15" ht="12.75">
      <c r="K1190" s="47"/>
      <c r="O1190" s="47"/>
    </row>
    <row r="1191" spans="11:15" ht="12.75">
      <c r="K1191" s="47"/>
      <c r="O1191" s="47"/>
    </row>
    <row r="1192" spans="11:15" ht="12.75">
      <c r="K1192" s="47"/>
      <c r="O1192" s="47"/>
    </row>
    <row r="1193" spans="11:15" ht="12.75">
      <c r="K1193" s="47"/>
      <c r="O1193" s="47"/>
    </row>
    <row r="1194" spans="11:15" ht="12.75">
      <c r="K1194" s="47"/>
      <c r="O1194" s="47"/>
    </row>
    <row r="1195" spans="11:15" ht="12.75">
      <c r="K1195" s="47"/>
      <c r="O1195" s="47"/>
    </row>
    <row r="1196" spans="11:15" ht="12.75">
      <c r="K1196" s="47"/>
      <c r="O1196" s="47"/>
    </row>
    <row r="1197" spans="11:15" ht="12.75">
      <c r="K1197" s="47"/>
      <c r="O1197" s="47"/>
    </row>
    <row r="1198" spans="11:15" ht="12.75">
      <c r="K1198" s="47"/>
      <c r="O1198" s="47"/>
    </row>
    <row r="1199" spans="11:15" ht="12.75">
      <c r="K1199" s="47"/>
      <c r="O1199" s="47"/>
    </row>
    <row r="1200" spans="11:15" ht="12.75">
      <c r="K1200" s="47"/>
      <c r="O1200" s="47"/>
    </row>
    <row r="1201" spans="11:15" ht="12.75">
      <c r="K1201" s="47"/>
      <c r="O1201" s="47"/>
    </row>
    <row r="1202" spans="11:15" ht="12.75">
      <c r="K1202" s="47"/>
      <c r="O1202" s="47"/>
    </row>
    <row r="1203" spans="11:15" ht="12.75">
      <c r="K1203" s="47"/>
      <c r="O1203" s="47"/>
    </row>
    <row r="1204" spans="11:15" ht="12.75">
      <c r="K1204" s="47"/>
      <c r="O1204" s="47"/>
    </row>
    <row r="1205" spans="11:15" ht="12.75">
      <c r="K1205" s="47"/>
      <c r="O1205" s="47"/>
    </row>
    <row r="1206" spans="11:15" ht="12.75">
      <c r="K1206" s="47"/>
      <c r="O1206" s="47"/>
    </row>
    <row r="1207" spans="11:15" ht="12.75">
      <c r="K1207" s="47"/>
      <c r="O1207" s="47"/>
    </row>
    <row r="1208" spans="11:15" ht="12.75">
      <c r="K1208" s="47"/>
      <c r="O1208" s="47"/>
    </row>
    <row r="1209" spans="11:15" ht="12.75">
      <c r="K1209" s="47"/>
      <c r="O1209" s="47"/>
    </row>
    <row r="1210" spans="11:15" ht="12.75">
      <c r="K1210" s="47"/>
      <c r="O1210" s="47"/>
    </row>
    <row r="1211" spans="11:15" ht="12.75">
      <c r="K1211" s="47"/>
      <c r="O1211" s="47"/>
    </row>
    <row r="1212" spans="11:15" ht="12.75">
      <c r="K1212" s="47"/>
      <c r="O1212" s="47"/>
    </row>
    <row r="1213" spans="11:15" ht="12.75">
      <c r="K1213" s="47"/>
      <c r="O1213" s="47"/>
    </row>
    <row r="1214" spans="11:15" ht="12.75">
      <c r="K1214" s="47"/>
      <c r="O1214" s="47"/>
    </row>
    <row r="1215" spans="11:15" ht="12.75">
      <c r="K1215" s="47"/>
      <c r="O1215" s="47"/>
    </row>
    <row r="1216" spans="11:15" ht="12.75">
      <c r="K1216" s="47"/>
      <c r="O1216" s="47"/>
    </row>
    <row r="1217" spans="11:15" ht="12.75">
      <c r="K1217" s="47"/>
      <c r="O1217" s="47"/>
    </row>
    <row r="1218" spans="11:15" ht="12.75">
      <c r="K1218" s="47"/>
      <c r="O1218" s="47"/>
    </row>
    <row r="1219" spans="11:15" ht="12.75">
      <c r="K1219" s="47"/>
      <c r="O1219" s="47"/>
    </row>
    <row r="1220" spans="11:15" ht="12.75">
      <c r="K1220" s="47"/>
      <c r="O1220" s="47"/>
    </row>
    <row r="1221" spans="11:15" ht="12.75">
      <c r="K1221" s="47"/>
      <c r="O1221" s="47"/>
    </row>
    <row r="1222" spans="11:15" ht="12.75">
      <c r="K1222" s="47"/>
      <c r="O1222" s="47"/>
    </row>
    <row r="1223" spans="11:15" ht="12.75">
      <c r="K1223" s="47"/>
      <c r="O1223" s="47"/>
    </row>
    <row r="1224" spans="11:15" ht="12.75">
      <c r="K1224" s="47"/>
      <c r="O1224" s="47"/>
    </row>
    <row r="1225" spans="11:15" ht="12.75">
      <c r="K1225" s="47"/>
      <c r="O1225" s="47"/>
    </row>
    <row r="1226" spans="11:15" ht="12.75">
      <c r="K1226" s="47"/>
      <c r="O1226" s="47"/>
    </row>
    <row r="1227" spans="11:15" ht="12.75">
      <c r="K1227" s="47"/>
      <c r="O1227" s="47"/>
    </row>
    <row r="1228" spans="11:15" ht="12.75">
      <c r="K1228" s="47"/>
      <c r="O1228" s="47"/>
    </row>
    <row r="1229" spans="11:15" ht="12.75">
      <c r="K1229" s="47"/>
      <c r="O1229" s="47"/>
    </row>
    <row r="1230" spans="11:15" ht="12.75">
      <c r="K1230" s="47"/>
      <c r="O1230" s="47"/>
    </row>
    <row r="1231" spans="11:15" ht="12.75">
      <c r="K1231" s="47"/>
      <c r="O1231" s="47"/>
    </row>
    <row r="1232" spans="11:15" ht="12.75">
      <c r="K1232" s="47"/>
      <c r="O1232" s="47"/>
    </row>
    <row r="1233" spans="11:15" ht="12.75">
      <c r="K1233" s="47"/>
      <c r="O1233" s="47"/>
    </row>
    <row r="1234" spans="11:15" ht="12.75">
      <c r="K1234" s="47"/>
      <c r="O1234" s="47"/>
    </row>
    <row r="1235" spans="11:15" ht="12.75">
      <c r="K1235" s="47"/>
      <c r="O1235" s="47"/>
    </row>
    <row r="1236" spans="11:15" ht="12.75">
      <c r="K1236" s="47"/>
      <c r="O1236" s="47"/>
    </row>
    <row r="1237" spans="11:15" ht="12.75">
      <c r="K1237" s="47"/>
      <c r="O1237" s="47"/>
    </row>
    <row r="1238" spans="11:15" ht="12.75">
      <c r="K1238" s="47"/>
      <c r="O1238" s="47"/>
    </row>
    <row r="1239" spans="11:15" ht="12.75">
      <c r="K1239" s="47"/>
      <c r="O1239" s="47"/>
    </row>
    <row r="1240" spans="11:15" ht="12.75">
      <c r="K1240" s="47"/>
      <c r="O1240" s="47"/>
    </row>
    <row r="1241" spans="11:15" ht="12.75">
      <c r="K1241" s="47"/>
      <c r="O1241" s="47"/>
    </row>
    <row r="1242" spans="11:15" ht="12.75">
      <c r="K1242" s="47"/>
      <c r="O1242" s="47"/>
    </row>
    <row r="1243" spans="11:15" ht="12.75">
      <c r="K1243" s="47"/>
      <c r="O1243" s="47"/>
    </row>
    <row r="1244" spans="11:15" ht="12.75">
      <c r="K1244" s="47"/>
      <c r="O1244" s="47"/>
    </row>
    <row r="1245" spans="11:15" ht="12.75">
      <c r="K1245" s="47"/>
      <c r="O1245" s="47"/>
    </row>
    <row r="1246" spans="11:15" ht="12.75">
      <c r="K1246" s="47"/>
      <c r="O1246" s="47"/>
    </row>
    <row r="1247" spans="11:15" ht="12.75">
      <c r="K1247" s="47"/>
      <c r="O1247" s="47"/>
    </row>
    <row r="1248" spans="11:15" ht="12.75">
      <c r="K1248" s="47"/>
      <c r="O1248" s="47"/>
    </row>
    <row r="1249" spans="11:15" ht="12.75">
      <c r="K1249" s="47"/>
      <c r="O1249" s="47"/>
    </row>
    <row r="1250" spans="11:15" ht="12.75">
      <c r="K1250" s="47"/>
      <c r="O1250" s="47"/>
    </row>
    <row r="1251" spans="11:15" ht="12.75">
      <c r="K1251" s="47"/>
      <c r="O1251" s="47"/>
    </row>
    <row r="1252" spans="11:15" ht="12.75">
      <c r="K1252" s="47"/>
      <c r="O1252" s="47"/>
    </row>
    <row r="1253" spans="11:15" ht="12.75">
      <c r="K1253" s="47"/>
      <c r="O1253" s="47"/>
    </row>
    <row r="1254" spans="11:15" ht="12.75">
      <c r="K1254" s="47"/>
      <c r="O1254" s="47"/>
    </row>
    <row r="1255" spans="11:15" ht="12.75">
      <c r="K1255" s="47"/>
      <c r="O1255" s="47"/>
    </row>
    <row r="1256" spans="11:15" ht="12.75">
      <c r="K1256" s="47"/>
      <c r="O1256" s="47"/>
    </row>
    <row r="1257" spans="11:15" ht="12.75">
      <c r="K1257" s="47"/>
      <c r="O1257" s="47"/>
    </row>
    <row r="1258" spans="11:15" ht="12.75">
      <c r="K1258" s="47"/>
      <c r="O1258" s="47"/>
    </row>
    <row r="1259" spans="11:15" ht="12.75">
      <c r="K1259" s="47"/>
      <c r="O1259" s="47"/>
    </row>
    <row r="1260" spans="11:15" ht="12.75">
      <c r="K1260" s="47"/>
      <c r="O1260" s="47"/>
    </row>
    <row r="1261" spans="11:15" ht="12.75">
      <c r="K1261" s="47"/>
      <c r="O1261" s="47"/>
    </row>
    <row r="1262" spans="11:15" ht="12.75">
      <c r="K1262" s="47"/>
      <c r="O1262" s="47"/>
    </row>
    <row r="1263" spans="11:15" ht="12.75">
      <c r="K1263" s="47"/>
      <c r="O1263" s="47"/>
    </row>
    <row r="1264" spans="11:15" ht="12.75">
      <c r="K1264" s="47"/>
      <c r="O1264" s="47"/>
    </row>
    <row r="1265" spans="11:15" ht="12.75">
      <c r="K1265" s="47"/>
      <c r="O1265" s="47"/>
    </row>
    <row r="1266" spans="11:15" ht="12.75">
      <c r="K1266" s="47"/>
      <c r="O1266" s="47"/>
    </row>
    <row r="1267" spans="11:15" ht="12.75">
      <c r="K1267" s="47"/>
      <c r="O1267" s="47"/>
    </row>
    <row r="1268" spans="11:15" ht="12.75">
      <c r="K1268" s="47"/>
      <c r="O1268" s="47"/>
    </row>
    <row r="1269" spans="11:15" ht="12.75">
      <c r="K1269" s="47"/>
      <c r="O1269" s="47"/>
    </row>
    <row r="1270" spans="11:15" ht="12.75">
      <c r="K1270" s="47"/>
      <c r="O1270" s="47"/>
    </row>
    <row r="1271" spans="11:15" ht="12.75">
      <c r="K1271" s="47"/>
      <c r="O1271" s="47"/>
    </row>
    <row r="1272" spans="11:15" ht="12.75">
      <c r="K1272" s="47"/>
      <c r="O1272" s="47"/>
    </row>
    <row r="1273" spans="11:15" ht="12.75">
      <c r="K1273" s="47"/>
      <c r="O1273" s="47"/>
    </row>
    <row r="1274" spans="11:15" ht="12.75">
      <c r="K1274" s="47"/>
      <c r="O1274" s="47"/>
    </row>
    <row r="1275" spans="11:15" ht="12.75">
      <c r="K1275" s="47"/>
      <c r="O1275" s="47"/>
    </row>
    <row r="1276" spans="11:15" ht="12.75">
      <c r="K1276" s="47"/>
      <c r="O1276" s="47"/>
    </row>
    <row r="1277" spans="11:15" ht="12.75">
      <c r="K1277" s="47"/>
      <c r="O1277" s="47"/>
    </row>
    <row r="1278" spans="11:15" ht="12.75">
      <c r="K1278" s="47"/>
      <c r="O1278" s="47"/>
    </row>
    <row r="1279" spans="11:15" ht="12.75">
      <c r="K1279" s="47"/>
      <c r="O1279" s="47"/>
    </row>
    <row r="1280" spans="11:15" ht="12.75">
      <c r="K1280" s="47"/>
      <c r="O1280" s="47"/>
    </row>
    <row r="1281" spans="11:15" ht="12.75">
      <c r="K1281" s="47"/>
      <c r="O1281" s="47"/>
    </row>
    <row r="1282" spans="11:15" ht="12.75">
      <c r="K1282" s="47"/>
      <c r="O1282" s="47"/>
    </row>
    <row r="1283" spans="11:15" ht="12.75">
      <c r="K1283" s="47"/>
      <c r="O1283" s="47"/>
    </row>
    <row r="1284" spans="11:15" ht="12.75">
      <c r="K1284" s="47"/>
      <c r="O1284" s="47"/>
    </row>
    <row r="1285" spans="11:15" ht="12.75">
      <c r="K1285" s="47"/>
      <c r="O1285" s="47"/>
    </row>
    <row r="1286" spans="11:15" ht="12.75">
      <c r="K1286" s="47"/>
      <c r="O1286" s="47"/>
    </row>
    <row r="1287" spans="11:15" ht="12.75">
      <c r="K1287" s="47"/>
      <c r="O1287" s="47"/>
    </row>
    <row r="1288" spans="11:15" ht="12.75">
      <c r="K1288" s="47"/>
      <c r="O1288" s="47"/>
    </row>
    <row r="1289" spans="11:15" ht="12.75">
      <c r="K1289" s="47"/>
      <c r="O1289" s="47"/>
    </row>
    <row r="1290" spans="11:15" ht="12.75">
      <c r="K1290" s="47"/>
      <c r="O1290" s="47"/>
    </row>
    <row r="1291" spans="11:15" ht="12.75">
      <c r="K1291" s="47"/>
      <c r="O1291" s="47"/>
    </row>
    <row r="1292" spans="11:15" ht="12.75">
      <c r="K1292" s="47"/>
      <c r="O1292" s="47"/>
    </row>
    <row r="1293" spans="11:15" ht="12.75">
      <c r="K1293" s="47"/>
      <c r="O1293" s="47"/>
    </row>
    <row r="1294" spans="11:15" ht="12.75">
      <c r="K1294" s="47"/>
      <c r="O1294" s="47"/>
    </row>
    <row r="1295" spans="11:15" ht="12.75">
      <c r="K1295" s="47"/>
      <c r="O1295" s="47"/>
    </row>
    <row r="1296" spans="11:15" ht="12.75">
      <c r="K1296" s="47"/>
      <c r="O1296" s="47"/>
    </row>
    <row r="1297" spans="11:15" ht="12.75">
      <c r="K1297" s="47"/>
      <c r="O1297" s="47"/>
    </row>
    <row r="1298" spans="11:15" ht="12.75">
      <c r="K1298" s="47"/>
      <c r="O1298" s="47"/>
    </row>
    <row r="1299" spans="11:15" ht="12.75">
      <c r="K1299" s="47"/>
      <c r="O1299" s="47"/>
    </row>
    <row r="1300" spans="11:15" ht="12.75">
      <c r="K1300" s="47"/>
      <c r="O1300" s="47"/>
    </row>
    <row r="1301" spans="11:15" ht="12.75">
      <c r="K1301" s="47"/>
      <c r="O1301" s="47"/>
    </row>
    <row r="1302" spans="11:15" ht="12.75">
      <c r="K1302" s="47"/>
      <c r="O1302" s="47"/>
    </row>
    <row r="1303" spans="11:15" ht="12.75">
      <c r="K1303" s="47"/>
      <c r="O1303" s="47"/>
    </row>
    <row r="1304" spans="11:15" ht="12.75">
      <c r="K1304" s="47"/>
      <c r="O1304" s="47"/>
    </row>
    <row r="1305" spans="11:15" ht="12.75">
      <c r="K1305" s="47"/>
      <c r="O1305" s="47"/>
    </row>
    <row r="1306" spans="11:15" ht="12.75">
      <c r="K1306" s="47"/>
      <c r="O1306" s="47"/>
    </row>
    <row r="1307" spans="11:15" ht="12.75">
      <c r="K1307" s="47"/>
      <c r="O1307" s="47"/>
    </row>
    <row r="1308" spans="11:15" ht="12.75">
      <c r="K1308" s="47"/>
      <c r="O1308" s="47"/>
    </row>
    <row r="1309" spans="11:15" ht="12.75">
      <c r="K1309" s="47"/>
      <c r="O1309" s="47"/>
    </row>
    <row r="1310" spans="11:15" ht="12.75">
      <c r="K1310" s="47"/>
      <c r="O1310" s="47"/>
    </row>
    <row r="1311" spans="11:15" ht="12.75">
      <c r="K1311" s="47"/>
      <c r="O1311" s="47"/>
    </row>
    <row r="1312" spans="11:15" ht="12.75">
      <c r="K1312" s="47"/>
      <c r="O1312" s="47"/>
    </row>
    <row r="1313" spans="11:15" ht="12.75">
      <c r="K1313" s="47"/>
      <c r="O1313" s="47"/>
    </row>
    <row r="1314" spans="11:15" ht="12.75">
      <c r="K1314" s="47"/>
      <c r="O1314" s="47"/>
    </row>
    <row r="1315" spans="11:15" ht="12.75">
      <c r="K1315" s="47"/>
      <c r="O1315" s="47"/>
    </row>
    <row r="1316" spans="11:15" ht="12.75">
      <c r="K1316" s="47"/>
      <c r="O1316" s="47"/>
    </row>
    <row r="1317" spans="11:15" ht="12.75">
      <c r="K1317" s="47"/>
      <c r="O1317" s="47"/>
    </row>
    <row r="1318" spans="11:15" ht="12.75">
      <c r="K1318" s="47"/>
      <c r="O1318" s="47"/>
    </row>
    <row r="1319" spans="11:15" ht="12.75">
      <c r="K1319" s="47"/>
      <c r="O1319" s="47"/>
    </row>
    <row r="1320" spans="11:15" ht="12.75">
      <c r="K1320" s="47"/>
      <c r="O1320" s="47"/>
    </row>
    <row r="1321" spans="11:15" ht="12.75">
      <c r="K1321" s="47"/>
      <c r="O1321" s="47"/>
    </row>
    <row r="1322" spans="11:15" ht="12.75">
      <c r="K1322" s="47"/>
      <c r="O1322" s="47"/>
    </row>
    <row r="1323" spans="11:15" ht="12.75">
      <c r="K1323" s="47"/>
      <c r="O1323" s="47"/>
    </row>
    <row r="1324" spans="11:15" ht="12.75">
      <c r="K1324" s="47"/>
      <c r="O1324" s="47"/>
    </row>
    <row r="1325" spans="11:15" ht="12.75">
      <c r="K1325" s="47"/>
      <c r="O1325" s="47"/>
    </row>
    <row r="1326" spans="11:15" ht="12.75">
      <c r="K1326" s="47"/>
      <c r="O1326" s="47"/>
    </row>
    <row r="1327" spans="11:15" ht="12.75">
      <c r="K1327" s="47"/>
      <c r="O1327" s="47"/>
    </row>
    <row r="1328" spans="11:15" ht="12.75">
      <c r="K1328" s="47"/>
      <c r="O1328" s="47"/>
    </row>
    <row r="1329" spans="11:15" ht="12.75">
      <c r="K1329" s="47"/>
      <c r="O1329" s="47"/>
    </row>
    <row r="1330" spans="11:15" ht="12.75">
      <c r="K1330" s="47"/>
      <c r="O1330" s="47"/>
    </row>
    <row r="1331" spans="11:15" ht="12.75">
      <c r="K1331" s="47"/>
      <c r="O1331" s="47"/>
    </row>
    <row r="1332" spans="11:15" ht="12.75">
      <c r="K1332" s="47"/>
      <c r="O1332" s="47"/>
    </row>
    <row r="1333" spans="11:15" ht="12.75">
      <c r="K1333" s="47"/>
      <c r="O1333" s="47"/>
    </row>
    <row r="1334" spans="11:15" ht="12.75">
      <c r="K1334" s="47"/>
      <c r="O1334" s="47"/>
    </row>
    <row r="1335" spans="11:15" ht="12.75">
      <c r="K1335" s="47"/>
      <c r="O1335" s="47"/>
    </row>
    <row r="1336" spans="11:15" ht="12.75">
      <c r="K1336" s="47"/>
      <c r="O1336" s="47"/>
    </row>
    <row r="1337" spans="11:15" ht="12.75">
      <c r="K1337" s="47"/>
      <c r="O1337" s="47"/>
    </row>
    <row r="1338" spans="11:15" ht="12.75">
      <c r="K1338" s="47"/>
      <c r="O1338" s="47"/>
    </row>
    <row r="1339" spans="11:15" ht="12.75">
      <c r="K1339" s="47"/>
      <c r="O1339" s="47"/>
    </row>
    <row r="1340" spans="11:15" ht="12.75">
      <c r="K1340" s="47"/>
      <c r="O1340" s="47"/>
    </row>
    <row r="1341" spans="11:15" ht="12.75">
      <c r="K1341" s="47"/>
      <c r="O1341" s="47"/>
    </row>
    <row r="1342" spans="11:15" ht="12.75">
      <c r="K1342" s="47"/>
      <c r="O1342" s="47"/>
    </row>
    <row r="1343" spans="11:15" ht="12.75">
      <c r="K1343" s="47"/>
      <c r="O1343" s="47"/>
    </row>
    <row r="1344" spans="11:15" ht="12.75">
      <c r="K1344" s="47"/>
      <c r="O1344" s="47"/>
    </row>
    <row r="1345" spans="11:15" ht="12.75">
      <c r="K1345" s="47"/>
      <c r="O1345" s="47"/>
    </row>
    <row r="1346" spans="11:15" ht="12.75">
      <c r="K1346" s="47"/>
      <c r="O1346" s="47"/>
    </row>
    <row r="1347" spans="11:15" ht="12.75">
      <c r="K1347" s="47"/>
      <c r="O1347" s="47"/>
    </row>
    <row r="1348" spans="11:15" ht="12.75">
      <c r="K1348" s="47"/>
      <c r="O1348" s="47"/>
    </row>
    <row r="1349" spans="11:15" ht="12.75">
      <c r="K1349" s="47"/>
      <c r="O1349" s="47"/>
    </row>
    <row r="1350" spans="11:15" ht="12.75">
      <c r="K1350" s="47"/>
      <c r="O1350" s="47"/>
    </row>
    <row r="1351" spans="11:15" ht="12.75">
      <c r="K1351" s="47"/>
      <c r="O1351" s="47"/>
    </row>
    <row r="1352" spans="11:15" ht="12.75">
      <c r="K1352" s="47"/>
      <c r="O1352" s="47"/>
    </row>
    <row r="1353" spans="11:15" ht="12.75">
      <c r="K1353" s="47"/>
      <c r="O1353" s="47"/>
    </row>
    <row r="1354" spans="11:15" ht="12.75">
      <c r="K1354" s="47"/>
      <c r="O1354" s="47"/>
    </row>
    <row r="1355" spans="11:15" ht="12.75">
      <c r="K1355" s="47"/>
      <c r="O1355" s="47"/>
    </row>
    <row r="1356" spans="11:15" ht="12.75">
      <c r="K1356" s="47"/>
      <c r="O1356" s="47"/>
    </row>
    <row r="1357" spans="11:15" ht="12.75">
      <c r="K1357" s="47"/>
      <c r="O1357" s="47"/>
    </row>
    <row r="1358" spans="11:15" ht="12.75">
      <c r="K1358" s="47"/>
      <c r="O1358" s="47"/>
    </row>
    <row r="1359" spans="11:15" ht="12.75">
      <c r="K1359" s="47"/>
      <c r="O1359" s="47"/>
    </row>
    <row r="1360" spans="11:15" ht="12.75">
      <c r="K1360" s="47"/>
      <c r="O1360" s="47"/>
    </row>
    <row r="1361" spans="11:15" ht="12.75">
      <c r="K1361" s="47"/>
      <c r="O1361" s="47"/>
    </row>
    <row r="1362" spans="11:15" ht="12.75">
      <c r="K1362" s="47"/>
      <c r="O1362" s="47"/>
    </row>
    <row r="1363" spans="11:15" ht="12.75">
      <c r="K1363" s="47"/>
      <c r="O1363" s="47"/>
    </row>
    <row r="1364" spans="11:15" ht="12.75">
      <c r="K1364" s="47"/>
      <c r="O1364" s="47"/>
    </row>
    <row r="1365" spans="11:15" ht="12.75">
      <c r="K1365" s="47"/>
      <c r="O1365" s="47"/>
    </row>
    <row r="1366" spans="11:15" ht="12.75">
      <c r="K1366" s="47"/>
      <c r="O1366" s="47"/>
    </row>
    <row r="1367" spans="11:15" ht="12.75">
      <c r="K1367" s="47"/>
      <c r="O1367" s="47"/>
    </row>
    <row r="1368" spans="11:15" ht="12.75">
      <c r="K1368" s="47"/>
      <c r="O1368" s="47"/>
    </row>
    <row r="1369" spans="11:15" ht="12.75">
      <c r="K1369" s="47"/>
      <c r="O1369" s="47"/>
    </row>
    <row r="1370" spans="11:15" ht="12.75">
      <c r="K1370" s="47"/>
      <c r="O1370" s="47"/>
    </row>
    <row r="1371" spans="11:15" ht="12.75">
      <c r="K1371" s="47"/>
      <c r="O1371" s="47"/>
    </row>
    <row r="1372" spans="11:15" ht="12.75">
      <c r="K1372" s="47"/>
      <c r="O1372" s="47"/>
    </row>
    <row r="1373" spans="11:15" ht="12.75">
      <c r="K1373" s="47"/>
      <c r="O1373" s="47"/>
    </row>
    <row r="1374" spans="11:15" ht="12.75">
      <c r="K1374" s="47"/>
      <c r="O1374" s="47"/>
    </row>
    <row r="1375" spans="11:15" ht="12.75">
      <c r="K1375" s="47"/>
      <c r="O1375" s="47"/>
    </row>
    <row r="1376" spans="11:15" ht="12.75">
      <c r="K1376" s="47"/>
      <c r="O1376" s="47"/>
    </row>
    <row r="1377" spans="11:15" ht="12.75">
      <c r="K1377" s="47"/>
      <c r="O1377" s="47"/>
    </row>
    <row r="1378" spans="11:15" ht="12.75">
      <c r="K1378" s="47"/>
      <c r="O1378" s="47"/>
    </row>
    <row r="1379" spans="11:15" ht="12.75">
      <c r="K1379" s="47"/>
      <c r="O1379" s="47"/>
    </row>
    <row r="1380" spans="11:15" ht="12.75">
      <c r="K1380" s="47"/>
      <c r="O1380" s="47"/>
    </row>
    <row r="1381" spans="11:15" ht="12.75">
      <c r="K1381" s="47"/>
      <c r="O1381" s="47"/>
    </row>
    <row r="1382" spans="11:15" ht="12.75">
      <c r="K1382" s="47"/>
      <c r="O1382" s="47"/>
    </row>
    <row r="1383" spans="11:15" ht="12.75">
      <c r="K1383" s="47"/>
      <c r="O1383" s="47"/>
    </row>
    <row r="1384" spans="11:15" ht="12.75">
      <c r="K1384" s="47"/>
      <c r="O1384" s="47"/>
    </row>
    <row r="1385" spans="11:15" ht="12.75">
      <c r="K1385" s="47"/>
      <c r="O1385" s="47"/>
    </row>
    <row r="1386" spans="11:15" ht="12.75">
      <c r="K1386" s="47"/>
      <c r="O1386" s="47"/>
    </row>
    <row r="1387" spans="11:15" ht="12.75">
      <c r="K1387" s="47"/>
      <c r="O1387" s="47"/>
    </row>
    <row r="1388" spans="11:15" ht="12.75">
      <c r="K1388" s="47"/>
      <c r="O1388" s="47"/>
    </row>
    <row r="1389" spans="11:15" ht="12.75">
      <c r="K1389" s="47"/>
      <c r="O1389" s="47"/>
    </row>
    <row r="1390" spans="11:15" ht="12.75">
      <c r="K1390" s="47"/>
      <c r="O1390" s="47"/>
    </row>
    <row r="1391" spans="11:15" ht="12.75">
      <c r="K1391" s="47"/>
      <c r="O1391" s="47"/>
    </row>
    <row r="1392" spans="11:15" ht="12.75">
      <c r="K1392" s="47"/>
      <c r="O1392" s="47"/>
    </row>
    <row r="1393" spans="11:15" ht="12.75">
      <c r="K1393" s="47"/>
      <c r="O1393" s="47"/>
    </row>
    <row r="1394" spans="11:15" ht="12.75">
      <c r="K1394" s="47"/>
      <c r="O1394" s="47"/>
    </row>
    <row r="1395" spans="11:15" ht="12.75">
      <c r="K1395" s="47"/>
      <c r="O1395" s="47"/>
    </row>
    <row r="1396" spans="11:15" ht="12.75">
      <c r="K1396" s="47"/>
      <c r="O1396" s="47"/>
    </row>
    <row r="1397" spans="11:15" ht="12.75">
      <c r="K1397" s="47"/>
      <c r="O1397" s="47"/>
    </row>
    <row r="1398" spans="11:15" ht="12.75">
      <c r="K1398" s="47"/>
      <c r="O1398" s="47"/>
    </row>
    <row r="1399" spans="11:15" ht="12.75">
      <c r="K1399" s="47"/>
      <c r="O1399" s="47"/>
    </row>
    <row r="1400" spans="11:15" ht="12.75">
      <c r="K1400" s="47"/>
      <c r="O1400" s="47"/>
    </row>
    <row r="1401" spans="11:15" ht="12.75">
      <c r="K1401" s="47"/>
      <c r="O1401" s="47"/>
    </row>
    <row r="1402" spans="11:15" ht="12.75">
      <c r="K1402" s="47"/>
      <c r="O1402" s="47"/>
    </row>
    <row r="1403" spans="11:15" ht="12.75">
      <c r="K1403" s="47"/>
      <c r="O1403" s="47"/>
    </row>
    <row r="1404" spans="11:15" ht="12.75">
      <c r="K1404" s="47"/>
      <c r="O1404" s="47"/>
    </row>
    <row r="1405" spans="11:15" ht="12.75">
      <c r="K1405" s="47"/>
      <c r="O1405" s="47"/>
    </row>
    <row r="1406" spans="11:15" ht="12.75">
      <c r="K1406" s="47"/>
      <c r="O1406" s="47"/>
    </row>
    <row r="1407" spans="11:15" ht="12.75">
      <c r="K1407" s="47"/>
      <c r="O1407" s="47"/>
    </row>
    <row r="1408" spans="11:15" ht="12.75">
      <c r="K1408" s="47"/>
      <c r="O1408" s="47"/>
    </row>
    <row r="1409" spans="11:15" ht="12.75">
      <c r="K1409" s="47"/>
      <c r="O1409" s="47"/>
    </row>
    <row r="1410" spans="11:15" ht="12.75">
      <c r="K1410" s="47"/>
      <c r="O1410" s="47"/>
    </row>
    <row r="1411" spans="11:15" ht="12.75">
      <c r="K1411" s="47"/>
      <c r="O1411" s="47"/>
    </row>
    <row r="1412" spans="11:15" ht="12.75">
      <c r="K1412" s="47"/>
      <c r="O1412" s="47"/>
    </row>
    <row r="1413" spans="11:15" ht="12.75">
      <c r="K1413" s="47"/>
      <c r="O1413" s="47"/>
    </row>
    <row r="1414" spans="11:15" ht="12.75">
      <c r="K1414" s="47"/>
      <c r="O1414" s="47"/>
    </row>
    <row r="1415" spans="11:15" ht="12.75">
      <c r="K1415" s="47"/>
      <c r="O1415" s="47"/>
    </row>
    <row r="1416" spans="11:15" ht="12.75">
      <c r="K1416" s="47"/>
      <c r="O1416" s="47"/>
    </row>
    <row r="1417" spans="11:15" ht="12.75">
      <c r="K1417" s="47"/>
      <c r="O1417" s="47"/>
    </row>
    <row r="1418" spans="11:15" ht="12.75">
      <c r="K1418" s="47"/>
      <c r="O1418" s="47"/>
    </row>
    <row r="1419" spans="11:15" ht="12.75">
      <c r="K1419" s="47"/>
      <c r="O1419" s="47"/>
    </row>
    <row r="1420" spans="11:15" ht="12.75">
      <c r="K1420" s="47"/>
      <c r="O1420" s="47"/>
    </row>
    <row r="1421" spans="11:15" ht="12.75">
      <c r="K1421" s="47"/>
      <c r="O1421" s="47"/>
    </row>
    <row r="1422" spans="11:15" ht="12.75">
      <c r="K1422" s="47"/>
      <c r="O1422" s="47"/>
    </row>
    <row r="1423" spans="11:15" ht="12.75">
      <c r="K1423" s="47"/>
      <c r="O1423" s="47"/>
    </row>
    <row r="1424" spans="11:15" ht="12.75">
      <c r="K1424" s="47"/>
      <c r="O1424" s="47"/>
    </row>
    <row r="1425" spans="11:15" ht="12.75">
      <c r="K1425" s="47"/>
      <c r="O1425" s="47"/>
    </row>
    <row r="1426" spans="11:15" ht="12.75">
      <c r="K1426" s="47"/>
      <c r="O1426" s="47"/>
    </row>
    <row r="1427" spans="11:15" ht="12.75">
      <c r="K1427" s="47"/>
      <c r="O1427" s="47"/>
    </row>
    <row r="1428" spans="11:15" ht="12.75">
      <c r="K1428" s="47"/>
      <c r="O1428" s="47"/>
    </row>
    <row r="1429" spans="11:15" ht="12.75">
      <c r="K1429" s="47"/>
      <c r="O1429" s="47"/>
    </row>
    <row r="1430" spans="11:15" ht="12.75">
      <c r="K1430" s="47"/>
      <c r="O1430" s="47"/>
    </row>
    <row r="1431" spans="11:15" ht="12.75">
      <c r="K1431" s="47"/>
      <c r="O1431" s="47"/>
    </row>
    <row r="1432" spans="11:15" ht="12.75">
      <c r="K1432" s="47"/>
      <c r="O1432" s="47"/>
    </row>
    <row r="1433" spans="11:15" ht="12.75">
      <c r="K1433" s="47"/>
      <c r="O1433" s="47"/>
    </row>
    <row r="1434" spans="11:15" ht="12.75">
      <c r="K1434" s="47"/>
      <c r="O1434" s="47"/>
    </row>
    <row r="1435" spans="11:15" ht="12.75">
      <c r="K1435" s="47"/>
      <c r="O1435" s="47"/>
    </row>
    <row r="1436" spans="11:15" ht="12.75">
      <c r="K1436" s="47"/>
      <c r="O1436" s="47"/>
    </row>
    <row r="1437" spans="11:15" ht="12.75">
      <c r="K1437" s="47"/>
      <c r="O1437" s="47"/>
    </row>
    <row r="1438" spans="11:15" ht="12.75">
      <c r="K1438" s="47"/>
      <c r="O1438" s="47"/>
    </row>
    <row r="1439" spans="11:15" ht="12.75">
      <c r="K1439" s="47"/>
      <c r="O1439" s="47"/>
    </row>
    <row r="1440" spans="11:15" ht="12.75">
      <c r="K1440" s="47"/>
      <c r="O1440" s="47"/>
    </row>
    <row r="1441" spans="11:15" ht="12.75">
      <c r="K1441" s="47"/>
      <c r="O1441" s="47"/>
    </row>
    <row r="1442" spans="11:15" ht="12.75">
      <c r="K1442" s="47"/>
      <c r="O1442" s="47"/>
    </row>
    <row r="1443" spans="11:15" ht="12.75">
      <c r="K1443" s="47"/>
      <c r="O1443" s="47"/>
    </row>
    <row r="1444" spans="11:15" ht="12.75">
      <c r="K1444" s="47"/>
      <c r="O1444" s="47"/>
    </row>
    <row r="1445" spans="11:15" ht="12.75">
      <c r="K1445" s="47"/>
      <c r="O1445" s="47"/>
    </row>
    <row r="1446" spans="11:15" ht="12.75">
      <c r="K1446" s="47"/>
      <c r="O1446" s="47"/>
    </row>
    <row r="1447" spans="11:15" ht="12.75">
      <c r="K1447" s="47"/>
      <c r="O1447" s="47"/>
    </row>
    <row r="1448" spans="11:15" ht="12.75">
      <c r="K1448" s="47"/>
      <c r="O1448" s="47"/>
    </row>
    <row r="1449" spans="11:15" ht="12.75">
      <c r="K1449" s="47"/>
      <c r="O1449" s="47"/>
    </row>
    <row r="1450" spans="11:15" ht="12.75">
      <c r="K1450" s="47"/>
      <c r="O1450" s="47"/>
    </row>
    <row r="1451" spans="11:15" ht="12.75">
      <c r="K1451" s="47"/>
      <c r="O1451" s="47"/>
    </row>
    <row r="1452" spans="11:15" ht="12.75">
      <c r="K1452" s="47"/>
      <c r="O1452" s="47"/>
    </row>
    <row r="1453" spans="11:15" ht="12.75">
      <c r="K1453" s="47"/>
      <c r="O1453" s="47"/>
    </row>
    <row r="1454" spans="11:15" ht="12.75">
      <c r="K1454" s="47"/>
      <c r="O1454" s="47"/>
    </row>
    <row r="1455" spans="11:15" ht="12.75">
      <c r="K1455" s="47"/>
      <c r="O1455" s="47"/>
    </row>
    <row r="1456" spans="11:15" ht="12.75">
      <c r="K1456" s="47"/>
      <c r="O1456" s="47"/>
    </row>
    <row r="1457" spans="11:15" ht="12.75">
      <c r="K1457" s="47"/>
      <c r="O1457" s="47"/>
    </row>
    <row r="1458" spans="11:15" ht="12.75">
      <c r="K1458" s="47"/>
      <c r="O1458" s="47"/>
    </row>
    <row r="1459" spans="11:15" ht="12.75">
      <c r="K1459" s="47"/>
      <c r="O1459" s="47"/>
    </row>
    <row r="1460" spans="11:15" ht="12.75">
      <c r="K1460" s="47"/>
      <c r="O1460" s="47"/>
    </row>
    <row r="1461" spans="11:15" ht="12.75">
      <c r="K1461" s="47"/>
      <c r="O1461" s="47"/>
    </row>
    <row r="1462" spans="11:15" ht="12.75">
      <c r="K1462" s="47"/>
      <c r="O1462" s="47"/>
    </row>
    <row r="1463" spans="11:15" ht="12.75">
      <c r="K1463" s="47"/>
      <c r="O1463" s="47"/>
    </row>
    <row r="1464" spans="11:15" ht="12.75">
      <c r="K1464" s="47"/>
      <c r="O1464" s="47"/>
    </row>
    <row r="1465" spans="11:15" ht="12.75">
      <c r="K1465" s="47"/>
      <c r="O1465" s="47"/>
    </row>
    <row r="1466" spans="11:15" ht="12.75">
      <c r="K1466" s="47"/>
      <c r="O1466" s="47"/>
    </row>
    <row r="1467" spans="11:15" ht="12.75">
      <c r="K1467" s="47"/>
      <c r="O1467" s="47"/>
    </row>
    <row r="1468" spans="11:15" ht="12.75">
      <c r="K1468" s="47"/>
      <c r="O1468" s="47"/>
    </row>
    <row r="1469" spans="11:15" ht="12.75">
      <c r="K1469" s="47"/>
      <c r="O1469" s="47"/>
    </row>
    <row r="1470" spans="11:15" ht="12.75">
      <c r="K1470" s="47"/>
      <c r="O1470" s="47"/>
    </row>
    <row r="1471" spans="11:15" ht="12.75">
      <c r="K1471" s="47"/>
      <c r="O1471" s="47"/>
    </row>
    <row r="1472" spans="11:15" ht="12.75">
      <c r="K1472" s="47"/>
      <c r="O1472" s="47"/>
    </row>
    <row r="1473" spans="11:15" ht="12.75">
      <c r="K1473" s="47"/>
      <c r="O1473" s="47"/>
    </row>
    <row r="1474" spans="11:15" ht="12.75">
      <c r="K1474" s="47"/>
      <c r="O1474" s="47"/>
    </row>
    <row r="1475" spans="11:15" ht="12.75">
      <c r="K1475" s="47"/>
      <c r="O1475" s="47"/>
    </row>
    <row r="1476" spans="11:15" ht="12.75">
      <c r="K1476" s="47"/>
      <c r="O1476" s="47"/>
    </row>
    <row r="1477" spans="11:15" ht="12.75">
      <c r="K1477" s="47"/>
      <c r="O1477" s="47"/>
    </row>
    <row r="1478" spans="11:15" ht="12.75">
      <c r="K1478" s="47"/>
      <c r="O1478" s="47"/>
    </row>
    <row r="1479" spans="11:15" ht="12.75">
      <c r="K1479" s="47"/>
      <c r="O1479" s="47"/>
    </row>
    <row r="1480" spans="11:15" ht="12.75">
      <c r="K1480" s="47"/>
      <c r="O1480" s="47"/>
    </row>
    <row r="1481" spans="11:15" ht="12.75">
      <c r="K1481" s="47"/>
      <c r="O1481" s="47"/>
    </row>
    <row r="1482" spans="11:15" ht="12.75">
      <c r="K1482" s="47"/>
      <c r="O1482" s="47"/>
    </row>
    <row r="1483" spans="11:15" ht="12.75">
      <c r="K1483" s="47"/>
      <c r="O1483" s="47"/>
    </row>
    <row r="1484" spans="11:15" ht="12.75">
      <c r="K1484" s="47"/>
      <c r="O1484" s="47"/>
    </row>
    <row r="1485" spans="11:15" ht="12.75">
      <c r="K1485" s="47"/>
      <c r="O1485" s="47"/>
    </row>
    <row r="1486" spans="11:15" ht="12.75">
      <c r="K1486" s="47"/>
      <c r="O1486" s="47"/>
    </row>
    <row r="1487" spans="11:15" ht="12.75">
      <c r="K1487" s="47"/>
      <c r="O1487" s="47"/>
    </row>
    <row r="1488" spans="11:15" ht="12.75">
      <c r="K1488" s="47"/>
      <c r="O1488" s="47"/>
    </row>
    <row r="1489" spans="11:15" ht="12.75">
      <c r="K1489" s="47"/>
      <c r="O1489" s="47"/>
    </row>
    <row r="1490" spans="11:15" ht="12.75">
      <c r="K1490" s="47"/>
      <c r="O1490" s="47"/>
    </row>
    <row r="1491" spans="11:15" ht="12.75">
      <c r="K1491" s="47"/>
      <c r="O1491" s="47"/>
    </row>
    <row r="1492" spans="11:15" ht="12.75">
      <c r="K1492" s="47"/>
      <c r="O1492" s="47"/>
    </row>
    <row r="1493" spans="11:15" ht="12.75">
      <c r="K1493" s="47"/>
      <c r="O1493" s="47"/>
    </row>
    <row r="1494" spans="11:15" ht="12.75">
      <c r="K1494" s="47"/>
      <c r="O1494" s="47"/>
    </row>
    <row r="1495" spans="11:15" ht="12.75">
      <c r="K1495" s="47"/>
      <c r="O1495" s="47"/>
    </row>
    <row r="1496" spans="11:15" ht="12.75">
      <c r="K1496" s="47"/>
      <c r="O1496" s="47"/>
    </row>
    <row r="1497" spans="11:15" ht="12.75">
      <c r="K1497" s="47"/>
      <c r="O1497" s="47"/>
    </row>
    <row r="1498" spans="11:15" ht="12.75">
      <c r="K1498" s="47"/>
      <c r="O1498" s="47"/>
    </row>
    <row r="1499" spans="11:15" ht="12.75">
      <c r="K1499" s="47"/>
      <c r="O1499" s="47"/>
    </row>
    <row r="1500" spans="11:15" ht="12.75">
      <c r="K1500" s="47"/>
      <c r="O1500" s="47"/>
    </row>
    <row r="1501" spans="11:15" ht="12.75">
      <c r="K1501" s="47"/>
      <c r="O1501" s="47"/>
    </row>
    <row r="1502" spans="11:15" ht="12.75">
      <c r="K1502" s="47"/>
      <c r="O1502" s="47"/>
    </row>
    <row r="1503" spans="11:15" ht="12.75">
      <c r="K1503" s="47"/>
      <c r="O1503" s="47"/>
    </row>
    <row r="1504" spans="11:15" ht="12.75">
      <c r="K1504" s="47"/>
      <c r="O1504" s="47"/>
    </row>
    <row r="1505" spans="11:15" ht="12.75">
      <c r="K1505" s="47"/>
      <c r="O1505" s="47"/>
    </row>
    <row r="1506" spans="11:15" ht="12.75">
      <c r="K1506" s="47"/>
      <c r="O1506" s="47"/>
    </row>
    <row r="1507" spans="11:15" ht="12.75">
      <c r="K1507" s="47"/>
      <c r="O1507" s="47"/>
    </row>
    <row r="1508" spans="11:15" ht="12.75">
      <c r="K1508" s="47"/>
      <c r="O1508" s="47"/>
    </row>
    <row r="1509" spans="11:15" ht="12.75">
      <c r="K1509" s="47"/>
      <c r="O1509" s="47"/>
    </row>
    <row r="1510" spans="11:15" ht="12.75">
      <c r="K1510" s="47"/>
      <c r="O1510" s="47"/>
    </row>
    <row r="1511" spans="11:15" ht="12.75">
      <c r="K1511" s="47"/>
      <c r="O1511" s="47"/>
    </row>
    <row r="1512" spans="11:15" ht="12.75">
      <c r="K1512" s="47"/>
      <c r="O1512" s="47"/>
    </row>
    <row r="1513" spans="11:15" ht="12.75">
      <c r="K1513" s="47"/>
      <c r="O1513" s="47"/>
    </row>
    <row r="1514" spans="11:15" ht="12.75">
      <c r="K1514" s="47"/>
      <c r="O1514" s="47"/>
    </row>
    <row r="1515" spans="11:15" ht="12.75">
      <c r="K1515" s="47"/>
      <c r="O1515" s="47"/>
    </row>
    <row r="1516" spans="11:15" ht="12.75">
      <c r="K1516" s="47"/>
      <c r="O1516" s="47"/>
    </row>
    <row r="1517" spans="11:15" ht="12.75">
      <c r="K1517" s="47"/>
      <c r="O1517" s="47"/>
    </row>
    <row r="1518" spans="11:15" ht="12.75">
      <c r="K1518" s="47"/>
      <c r="O1518" s="47"/>
    </row>
    <row r="1519" spans="11:15" ht="12.75">
      <c r="K1519" s="47"/>
      <c r="O1519" s="47"/>
    </row>
    <row r="1520" spans="11:15" ht="12.75">
      <c r="K1520" s="47"/>
      <c r="O1520" s="47"/>
    </row>
    <row r="1521" spans="11:15" ht="12.75">
      <c r="K1521" s="47"/>
      <c r="O1521" s="47"/>
    </row>
    <row r="1522" spans="11:15" ht="12.75">
      <c r="K1522" s="47"/>
      <c r="O1522" s="47"/>
    </row>
    <row r="1523" spans="11:15" ht="12.75">
      <c r="K1523" s="47"/>
      <c r="O1523" s="47"/>
    </row>
    <row r="1524" spans="11:15" ht="12.75">
      <c r="K1524" s="47"/>
      <c r="O1524" s="47"/>
    </row>
    <row r="1525" spans="11:15" ht="12.75">
      <c r="K1525" s="47"/>
      <c r="O1525" s="47"/>
    </row>
    <row r="1526" spans="11:15" ht="12.75">
      <c r="K1526" s="47"/>
      <c r="O1526" s="47"/>
    </row>
    <row r="1527" spans="11:15" ht="12.75">
      <c r="K1527" s="47"/>
      <c r="O1527" s="47"/>
    </row>
    <row r="1528" spans="11:15" ht="12.75">
      <c r="K1528" s="47"/>
      <c r="O1528" s="47"/>
    </row>
    <row r="1529" spans="11:15" ht="12.75">
      <c r="K1529" s="47"/>
      <c r="O1529" s="47"/>
    </row>
    <row r="1530" spans="11:15" ht="12.75">
      <c r="K1530" s="47"/>
      <c r="O1530" s="47"/>
    </row>
    <row r="1531" spans="11:15" ht="12.75">
      <c r="K1531" s="47"/>
      <c r="O1531" s="47"/>
    </row>
    <row r="1532" spans="11:15" ht="12.75">
      <c r="K1532" s="47"/>
      <c r="O1532" s="47"/>
    </row>
    <row r="1533" spans="11:15" ht="12.75">
      <c r="K1533" s="47"/>
      <c r="O1533" s="47"/>
    </row>
    <row r="1534" spans="11:15" ht="12.75">
      <c r="K1534" s="47"/>
      <c r="O1534" s="47"/>
    </row>
    <row r="1535" spans="11:15" ht="12.75">
      <c r="K1535" s="47"/>
      <c r="O1535" s="47"/>
    </row>
    <row r="1536" spans="11:15" ht="12.75">
      <c r="K1536" s="47"/>
      <c r="O1536" s="47"/>
    </row>
    <row r="1537" spans="11:15" ht="12.75">
      <c r="K1537" s="47"/>
      <c r="O1537" s="47"/>
    </row>
    <row r="1538" spans="11:15" ht="12.75">
      <c r="K1538" s="47"/>
      <c r="O1538" s="47"/>
    </row>
    <row r="1539" spans="11:15" ht="12.75">
      <c r="K1539" s="47"/>
      <c r="O1539" s="47"/>
    </row>
    <row r="1540" spans="11:15" ht="12.75">
      <c r="K1540" s="47"/>
      <c r="O1540" s="47"/>
    </row>
    <row r="1541" spans="11:15" ht="12.75">
      <c r="K1541" s="47"/>
      <c r="O1541" s="47"/>
    </row>
    <row r="1542" spans="11:15" ht="12.75">
      <c r="K1542" s="47"/>
      <c r="O1542" s="47"/>
    </row>
    <row r="1543" spans="11:15" ht="12.75">
      <c r="K1543" s="47"/>
      <c r="O1543" s="47"/>
    </row>
    <row r="1544" spans="11:15" ht="12.75">
      <c r="K1544" s="47"/>
      <c r="O1544" s="47"/>
    </row>
    <row r="1545" spans="11:15" ht="12.75">
      <c r="K1545" s="47"/>
      <c r="O1545" s="47"/>
    </row>
    <row r="1546" spans="11:15" ht="12.75">
      <c r="K1546" s="47"/>
      <c r="O1546" s="47"/>
    </row>
    <row r="1547" spans="11:15" ht="12.75">
      <c r="K1547" s="47"/>
      <c r="O1547" s="47"/>
    </row>
    <row r="1548" spans="11:15" ht="12.75">
      <c r="K1548" s="47"/>
      <c r="O1548" s="47"/>
    </row>
    <row r="1549" spans="11:15" ht="12.75">
      <c r="K1549" s="47"/>
      <c r="O1549" s="47"/>
    </row>
    <row r="1550" spans="11:15" ht="12.75">
      <c r="K1550" s="47"/>
      <c r="O1550" s="47"/>
    </row>
    <row r="1551" spans="11:15" ht="12.75">
      <c r="K1551" s="47"/>
      <c r="O1551" s="47"/>
    </row>
    <row r="1552" spans="11:15" ht="12.75">
      <c r="K1552" s="47"/>
      <c r="O1552" s="47"/>
    </row>
    <row r="1553" spans="11:15" ht="12.75">
      <c r="K1553" s="47"/>
      <c r="O1553" s="47"/>
    </row>
    <row r="1554" spans="11:15" ht="12.75">
      <c r="K1554" s="47"/>
      <c r="O1554" s="47"/>
    </row>
    <row r="1555" spans="11:15" ht="12.75">
      <c r="K1555" s="47"/>
      <c r="O1555" s="47"/>
    </row>
    <row r="1556" spans="11:15" ht="12.75">
      <c r="K1556" s="47"/>
      <c r="O1556" s="47"/>
    </row>
    <row r="1557" spans="11:15" ht="12.75">
      <c r="K1557" s="47"/>
      <c r="O1557" s="47"/>
    </row>
    <row r="1558" spans="11:15" ht="12.75">
      <c r="K1558" s="47"/>
      <c r="O1558" s="47"/>
    </row>
    <row r="1559" spans="11:15" ht="12.75">
      <c r="K1559" s="47"/>
      <c r="O1559" s="47"/>
    </row>
    <row r="1560" spans="11:15" ht="12.75">
      <c r="K1560" s="47"/>
      <c r="O1560" s="47"/>
    </row>
    <row r="1561" spans="11:15" ht="12.75">
      <c r="K1561" s="47"/>
      <c r="O1561" s="47"/>
    </row>
    <row r="1562" spans="11:15" ht="12.75">
      <c r="K1562" s="47"/>
      <c r="O1562" s="47"/>
    </row>
    <row r="1563" spans="11:15" ht="12.75">
      <c r="K1563" s="47"/>
      <c r="O1563" s="47"/>
    </row>
    <row r="1564" spans="11:15" ht="12.75">
      <c r="K1564" s="47"/>
      <c r="O1564" s="47"/>
    </row>
    <row r="1565" spans="11:15" ht="12.75">
      <c r="K1565" s="47"/>
      <c r="O1565" s="47"/>
    </row>
    <row r="1566" spans="11:15" ht="12.75">
      <c r="K1566" s="47"/>
      <c r="O1566" s="47"/>
    </row>
    <row r="1567" spans="11:15" ht="12.75">
      <c r="K1567" s="47"/>
      <c r="O1567" s="47"/>
    </row>
    <row r="1568" spans="11:15" ht="12.75">
      <c r="K1568" s="47"/>
      <c r="O1568" s="47"/>
    </row>
    <row r="1569" spans="11:15" ht="12.75">
      <c r="K1569" s="47"/>
      <c r="O1569" s="47"/>
    </row>
    <row r="1570" spans="11:15" ht="12.75">
      <c r="K1570" s="47"/>
      <c r="O1570" s="47"/>
    </row>
    <row r="1571" spans="11:15" ht="12.75">
      <c r="K1571" s="47"/>
      <c r="O1571" s="47"/>
    </row>
    <row r="1572" spans="11:15" ht="12.75">
      <c r="K1572" s="47"/>
      <c r="O1572" s="47"/>
    </row>
    <row r="1573" spans="11:15" ht="12.75">
      <c r="K1573" s="47"/>
      <c r="O1573" s="47"/>
    </row>
    <row r="1574" spans="11:15" ht="12.75">
      <c r="K1574" s="47"/>
      <c r="O1574" s="47"/>
    </row>
    <row r="1575" spans="11:15" ht="12.75">
      <c r="K1575" s="47"/>
      <c r="O1575" s="47"/>
    </row>
    <row r="1576" spans="11:15" ht="12.75">
      <c r="K1576" s="47"/>
      <c r="O1576" s="47"/>
    </row>
    <row r="1577" spans="11:15" ht="12.75">
      <c r="K1577" s="47"/>
      <c r="O1577" s="47"/>
    </row>
    <row r="1578" spans="11:15" ht="12.75">
      <c r="K1578" s="47"/>
      <c r="O1578" s="47"/>
    </row>
    <row r="1579" spans="11:15" ht="12.75">
      <c r="K1579" s="47"/>
      <c r="O1579" s="47"/>
    </row>
    <row r="1580" spans="11:15" ht="12.75">
      <c r="K1580" s="47"/>
      <c r="O1580" s="47"/>
    </row>
    <row r="1581" spans="11:15" ht="12.75">
      <c r="K1581" s="47"/>
      <c r="O1581" s="47"/>
    </row>
    <row r="1582" spans="11:15" ht="12.75">
      <c r="K1582" s="47"/>
      <c r="O1582" s="47"/>
    </row>
    <row r="1583" spans="11:15" ht="12.75">
      <c r="K1583" s="47"/>
      <c r="O1583" s="47"/>
    </row>
    <row r="1584" spans="11:15" ht="12.75">
      <c r="K1584" s="47"/>
      <c r="O1584" s="47"/>
    </row>
    <row r="1585" spans="11:15" ht="12.75">
      <c r="K1585" s="47"/>
      <c r="O1585" s="47"/>
    </row>
    <row r="1586" spans="11:15" ht="12.75">
      <c r="K1586" s="47"/>
      <c r="O1586" s="47"/>
    </row>
    <row r="1587" spans="11:15" ht="12.75">
      <c r="K1587" s="47"/>
      <c r="O1587" s="47"/>
    </row>
    <row r="1588" spans="11:15" ht="12.75">
      <c r="K1588" s="47"/>
      <c r="O1588" s="47"/>
    </row>
    <row r="1589" spans="11:15" ht="12.75">
      <c r="K1589" s="47"/>
      <c r="O1589" s="47"/>
    </row>
    <row r="1590" spans="11:15" ht="12.75">
      <c r="K1590" s="47"/>
      <c r="O1590" s="47"/>
    </row>
    <row r="1591" spans="11:15" ht="12.75">
      <c r="K1591" s="47"/>
      <c r="O1591" s="47"/>
    </row>
    <row r="1592" spans="11:15" ht="12.75">
      <c r="K1592" s="47"/>
      <c r="O1592" s="47"/>
    </row>
    <row r="1593" spans="11:15" ht="12.75">
      <c r="K1593" s="47"/>
      <c r="O1593" s="47"/>
    </row>
    <row r="1594" spans="11:15" ht="12.75">
      <c r="K1594" s="47"/>
      <c r="O1594" s="47"/>
    </row>
    <row r="1595" spans="11:15" ht="12.75">
      <c r="K1595" s="47"/>
      <c r="O1595" s="47"/>
    </row>
    <row r="1596" spans="11:15" ht="12.75">
      <c r="K1596" s="47"/>
      <c r="O1596" s="47"/>
    </row>
    <row r="1597" spans="11:15" ht="12.75">
      <c r="K1597" s="47"/>
      <c r="O1597" s="47"/>
    </row>
    <row r="1598" spans="11:15" ht="12.75">
      <c r="K1598" s="47"/>
      <c r="O1598" s="47"/>
    </row>
    <row r="1599" spans="11:15" ht="12.75">
      <c r="K1599" s="47"/>
      <c r="O1599" s="47"/>
    </row>
    <row r="1600" spans="11:15" ht="12.75">
      <c r="K1600" s="47"/>
      <c r="O1600" s="47"/>
    </row>
    <row r="1601" spans="11:15" ht="12.75">
      <c r="K1601" s="47"/>
      <c r="O1601" s="47"/>
    </row>
    <row r="1602" spans="11:15" ht="12.75">
      <c r="K1602" s="47"/>
      <c r="O1602" s="47"/>
    </row>
    <row r="1603" spans="11:15" ht="12.75">
      <c r="K1603" s="47"/>
      <c r="O1603" s="47"/>
    </row>
    <row r="1604" spans="11:15" ht="12.75">
      <c r="K1604" s="47"/>
      <c r="O1604" s="47"/>
    </row>
    <row r="1605" spans="11:15" ht="12.75">
      <c r="K1605" s="47"/>
      <c r="O1605" s="47"/>
    </row>
    <row r="1606" spans="11:15" ht="12.75">
      <c r="K1606" s="47"/>
      <c r="O1606" s="47"/>
    </row>
    <row r="1607" spans="11:15" ht="12.75">
      <c r="K1607" s="47"/>
      <c r="O1607" s="47"/>
    </row>
    <row r="1608" spans="11:15" ht="12.75">
      <c r="K1608" s="47"/>
      <c r="O1608" s="47"/>
    </row>
    <row r="1609" spans="11:15" ht="12.75">
      <c r="K1609" s="47"/>
      <c r="O1609" s="47"/>
    </row>
    <row r="1610" spans="11:15" ht="12.75">
      <c r="K1610" s="47"/>
      <c r="O1610" s="47"/>
    </row>
    <row r="1611" spans="11:15" ht="12.75">
      <c r="K1611" s="47"/>
      <c r="O1611" s="47"/>
    </row>
    <row r="1612" spans="11:15" ht="12.75">
      <c r="K1612" s="47"/>
      <c r="O1612" s="47"/>
    </row>
    <row r="1613" spans="11:15" ht="12.75">
      <c r="K1613" s="47"/>
      <c r="O1613" s="47"/>
    </row>
    <row r="1614" spans="11:15" ht="12.75">
      <c r="K1614" s="47"/>
      <c r="O1614" s="47"/>
    </row>
    <row r="1615" spans="11:15" ht="12.75">
      <c r="K1615" s="47"/>
      <c r="O1615" s="47"/>
    </row>
    <row r="1616" spans="11:15" ht="12.75">
      <c r="K1616" s="47"/>
      <c r="O1616" s="47"/>
    </row>
    <row r="1617" spans="11:15" ht="12.75">
      <c r="K1617" s="47"/>
      <c r="O1617" s="47"/>
    </row>
    <row r="1618" spans="11:15" ht="12.75">
      <c r="K1618" s="47"/>
      <c r="O1618" s="47"/>
    </row>
    <row r="1619" spans="11:15" ht="12.75">
      <c r="K1619" s="47"/>
      <c r="O1619" s="47"/>
    </row>
    <row r="1620" spans="11:15" ht="12.75">
      <c r="K1620" s="47"/>
      <c r="O1620" s="47"/>
    </row>
    <row r="1621" spans="11:15" ht="12.75">
      <c r="K1621" s="47"/>
      <c r="O1621" s="47"/>
    </row>
    <row r="1622" spans="11:15" ht="12.75">
      <c r="K1622" s="47"/>
      <c r="O1622" s="47"/>
    </row>
    <row r="1623" spans="11:15" ht="12.75">
      <c r="K1623" s="47"/>
      <c r="O1623" s="47"/>
    </row>
    <row r="1624" spans="11:15" ht="12.75">
      <c r="K1624" s="47"/>
      <c r="O1624" s="47"/>
    </row>
    <row r="1625" spans="11:15" ht="12.75">
      <c r="K1625" s="47"/>
      <c r="O1625" s="47"/>
    </row>
    <row r="1626" spans="11:15" ht="12.75">
      <c r="K1626" s="47"/>
      <c r="O1626" s="47"/>
    </row>
    <row r="1627" spans="11:15" ht="12.75">
      <c r="K1627" s="47"/>
      <c r="O1627" s="47"/>
    </row>
    <row r="1628" spans="11:15" ht="12.75">
      <c r="K1628" s="47"/>
      <c r="O1628" s="47"/>
    </row>
    <row r="1629" spans="11:15" ht="12.75">
      <c r="K1629" s="47"/>
      <c r="O1629" s="47"/>
    </row>
    <row r="1630" spans="11:15" ht="12.75">
      <c r="K1630" s="47"/>
      <c r="O1630" s="47"/>
    </row>
    <row r="1631" spans="11:15" ht="12.75">
      <c r="K1631" s="47"/>
      <c r="O1631" s="47"/>
    </row>
    <row r="1632" spans="11:15" ht="12.75">
      <c r="K1632" s="47"/>
      <c r="O1632" s="47"/>
    </row>
    <row r="1633" spans="11:15" ht="12.75">
      <c r="K1633" s="47"/>
      <c r="O1633" s="47"/>
    </row>
    <row r="1634" spans="11:15" ht="12.75">
      <c r="K1634" s="47"/>
      <c r="O1634" s="47"/>
    </row>
    <row r="1635" spans="11:15" ht="12.75">
      <c r="K1635" s="47"/>
      <c r="O1635" s="47"/>
    </row>
    <row r="1636" spans="11:15" ht="12.75">
      <c r="K1636" s="47"/>
      <c r="O1636" s="47"/>
    </row>
    <row r="1637" spans="11:15" ht="12.75">
      <c r="K1637" s="47"/>
      <c r="O1637" s="47"/>
    </row>
    <row r="1638" spans="11:15" ht="12.75">
      <c r="K1638" s="47"/>
      <c r="O1638" s="47"/>
    </row>
    <row r="1639" spans="11:15" ht="12.75">
      <c r="K1639" s="47"/>
      <c r="O1639" s="47"/>
    </row>
    <row r="1640" spans="11:15" ht="12.75">
      <c r="K1640" s="47"/>
      <c r="O1640" s="47"/>
    </row>
    <row r="1641" spans="11:15" ht="12.75">
      <c r="K1641" s="47"/>
      <c r="O1641" s="47"/>
    </row>
    <row r="1642" spans="11:15" ht="12.75">
      <c r="K1642" s="47"/>
      <c r="O1642" s="47"/>
    </row>
    <row r="1643" spans="11:15" ht="12.75">
      <c r="K1643" s="47"/>
      <c r="O1643" s="47"/>
    </row>
    <row r="1644" spans="11:15" ht="12.75">
      <c r="K1644" s="47"/>
      <c r="O1644" s="47"/>
    </row>
    <row r="1645" spans="11:15" ht="12.75">
      <c r="K1645" s="47"/>
      <c r="O1645" s="47"/>
    </row>
    <row r="1646" spans="11:15" ht="12.75">
      <c r="K1646" s="47"/>
      <c r="O1646" s="47"/>
    </row>
    <row r="1647" spans="11:15" ht="12.75">
      <c r="K1647" s="47"/>
      <c r="O1647" s="47"/>
    </row>
    <row r="1648" spans="11:15" ht="12.75">
      <c r="K1648" s="47"/>
      <c r="O1648" s="47"/>
    </row>
    <row r="1649" spans="11:15" ht="12.75">
      <c r="K1649" s="47"/>
      <c r="O1649" s="47"/>
    </row>
    <row r="1650" spans="11:15" ht="12.75">
      <c r="K1650" s="47"/>
      <c r="O1650" s="47"/>
    </row>
    <row r="1651" spans="11:15" ht="12.75">
      <c r="K1651" s="47"/>
      <c r="O1651" s="47"/>
    </row>
    <row r="1652" spans="11:15" ht="12.75">
      <c r="K1652" s="47"/>
      <c r="O1652" s="47"/>
    </row>
    <row r="1653" spans="11:15" ht="12.75">
      <c r="K1653" s="47"/>
      <c r="O1653" s="47"/>
    </row>
    <row r="1654" spans="11:15" ht="12.75">
      <c r="K1654" s="47"/>
      <c r="O1654" s="47"/>
    </row>
    <row r="1655" spans="11:15" ht="12.75">
      <c r="K1655" s="47"/>
      <c r="O1655" s="47"/>
    </row>
    <row r="1656" spans="11:15" ht="12.75">
      <c r="K1656" s="47"/>
      <c r="O1656" s="47"/>
    </row>
    <row r="1657" spans="11:15" ht="12.75">
      <c r="K1657" s="47"/>
      <c r="O1657" s="47"/>
    </row>
    <row r="1658" spans="11:15" ht="12.75">
      <c r="K1658" s="47"/>
      <c r="O1658" s="47"/>
    </row>
    <row r="1659" spans="11:15" ht="12.75">
      <c r="K1659" s="47"/>
      <c r="O1659" s="47"/>
    </row>
    <row r="1660" spans="11:15" ht="12.75">
      <c r="K1660" s="47"/>
      <c r="O1660" s="47"/>
    </row>
    <row r="1661" spans="11:15" ht="12.75">
      <c r="K1661" s="47"/>
      <c r="O1661" s="47"/>
    </row>
    <row r="1662" spans="11:15" ht="12.75">
      <c r="K1662" s="47"/>
      <c r="O1662" s="47"/>
    </row>
    <row r="1663" spans="11:15" ht="12.75">
      <c r="K1663" s="47"/>
      <c r="O1663" s="47"/>
    </row>
    <row r="1664" spans="11:15" ht="12.75">
      <c r="K1664" s="47"/>
      <c r="O1664" s="47"/>
    </row>
    <row r="1665" spans="11:15" ht="12.75">
      <c r="K1665" s="47"/>
      <c r="O1665" s="47"/>
    </row>
    <row r="1666" spans="11:15" ht="12.75">
      <c r="K1666" s="47"/>
      <c r="O1666" s="47"/>
    </row>
    <row r="1667" spans="11:15" ht="12.75">
      <c r="K1667" s="47"/>
      <c r="O1667" s="47"/>
    </row>
    <row r="1668" spans="11:15" ht="12.75">
      <c r="K1668" s="47"/>
      <c r="O1668" s="47"/>
    </row>
    <row r="1669" spans="11:15" ht="12.75">
      <c r="K1669" s="47"/>
      <c r="O1669" s="47"/>
    </row>
    <row r="1670" spans="11:15" ht="12.75">
      <c r="K1670" s="47"/>
      <c r="O1670" s="47"/>
    </row>
    <row r="1671" spans="11:15" ht="12.75">
      <c r="K1671" s="47"/>
      <c r="O1671" s="47"/>
    </row>
    <row r="1672" spans="11:15" ht="12.75">
      <c r="K1672" s="47"/>
      <c r="O1672" s="47"/>
    </row>
    <row r="1673" spans="11:15" ht="12.75">
      <c r="K1673" s="47"/>
      <c r="O1673" s="47"/>
    </row>
    <row r="1674" spans="11:15" ht="12.75">
      <c r="K1674" s="47"/>
      <c r="O1674" s="47"/>
    </row>
    <row r="1675" spans="11:15" ht="12.75">
      <c r="K1675" s="47"/>
      <c r="O1675" s="47"/>
    </row>
    <row r="1676" spans="11:15" ht="12.75">
      <c r="K1676" s="47"/>
      <c r="O1676" s="47"/>
    </row>
    <row r="1677" spans="11:15" ht="12.75">
      <c r="K1677" s="47"/>
      <c r="O1677" s="47"/>
    </row>
    <row r="1678" spans="11:15" ht="12.75">
      <c r="K1678" s="47"/>
      <c r="O1678" s="47"/>
    </row>
    <row r="1679" spans="11:15" ht="12.75">
      <c r="K1679" s="47"/>
      <c r="O1679" s="47"/>
    </row>
    <row r="1680" spans="11:15" ht="12.75">
      <c r="K1680" s="47"/>
      <c r="O1680" s="47"/>
    </row>
    <row r="1681" spans="11:15" ht="12.75">
      <c r="K1681" s="47"/>
      <c r="O1681" s="47"/>
    </row>
    <row r="1682" spans="11:15" ht="12.75">
      <c r="K1682" s="47"/>
      <c r="O1682" s="47"/>
    </row>
    <row r="1683" spans="11:15" ht="12.75">
      <c r="K1683" s="47"/>
      <c r="O1683" s="47"/>
    </row>
    <row r="1684" spans="11:15" ht="12.75">
      <c r="K1684" s="47"/>
      <c r="O1684" s="47"/>
    </row>
    <row r="1685" spans="11:15" ht="12.75">
      <c r="K1685" s="47"/>
      <c r="O1685" s="47"/>
    </row>
    <row r="1686" spans="11:15" ht="12.75">
      <c r="K1686" s="47"/>
      <c r="O1686" s="47"/>
    </row>
    <row r="1687" spans="11:15" ht="12.75">
      <c r="K1687" s="47"/>
      <c r="O1687" s="47"/>
    </row>
    <row r="1688" spans="11:15" ht="12.75">
      <c r="K1688" s="47"/>
      <c r="O1688" s="47"/>
    </row>
    <row r="1689" spans="11:15" ht="12.75">
      <c r="K1689" s="47"/>
      <c r="O1689" s="47"/>
    </row>
    <row r="1690" spans="11:15" ht="12.75">
      <c r="K1690" s="47"/>
      <c r="O1690" s="47"/>
    </row>
    <row r="1691" spans="11:15" ht="12.75">
      <c r="K1691" s="47"/>
      <c r="O1691" s="47"/>
    </row>
    <row r="1692" spans="11:15" ht="12.75">
      <c r="K1692" s="47"/>
      <c r="O1692" s="47"/>
    </row>
    <row r="1693" spans="11:15" ht="12.75">
      <c r="K1693" s="47"/>
      <c r="O1693" s="47"/>
    </row>
    <row r="1694" spans="11:15" ht="12.75">
      <c r="K1694" s="47"/>
      <c r="O1694" s="47"/>
    </row>
    <row r="1695" spans="11:15" ht="12.75">
      <c r="K1695" s="47"/>
      <c r="O1695" s="47"/>
    </row>
    <row r="1696" spans="11:15" ht="12.75">
      <c r="K1696" s="47"/>
      <c r="O1696" s="47"/>
    </row>
    <row r="1697" spans="11:15" ht="12.75">
      <c r="K1697" s="47"/>
      <c r="O1697" s="47"/>
    </row>
    <row r="1698" spans="11:15" ht="12.75">
      <c r="K1698" s="47"/>
      <c r="O1698" s="47"/>
    </row>
    <row r="1699" spans="11:15" ht="12.75">
      <c r="K1699" s="47"/>
      <c r="O1699" s="47"/>
    </row>
    <row r="1700" spans="11:15" ht="12.75">
      <c r="K1700" s="47"/>
      <c r="O1700" s="47"/>
    </row>
    <row r="1701" spans="11:15" ht="12.75">
      <c r="K1701" s="47"/>
      <c r="O1701" s="47"/>
    </row>
    <row r="1702" spans="11:15" ht="12.75">
      <c r="K1702" s="47"/>
      <c r="O1702" s="47"/>
    </row>
    <row r="1703" spans="11:15" ht="12.75">
      <c r="K1703" s="47"/>
      <c r="O1703" s="47"/>
    </row>
    <row r="1704" spans="11:15" ht="12.75">
      <c r="K1704" s="47"/>
      <c r="O1704" s="47"/>
    </row>
    <row r="1705" spans="11:15" ht="12.75">
      <c r="K1705" s="47"/>
      <c r="O1705" s="47"/>
    </row>
    <row r="1706" spans="11:15" ht="12.75">
      <c r="K1706" s="47"/>
      <c r="O1706" s="47"/>
    </row>
    <row r="1707" spans="11:15" ht="12.75">
      <c r="K1707" s="47"/>
      <c r="O1707" s="47"/>
    </row>
    <row r="1708" spans="11:15" ht="12.75">
      <c r="K1708" s="47"/>
      <c r="O1708" s="47"/>
    </row>
    <row r="1709" spans="11:15" ht="12.75">
      <c r="K1709" s="47"/>
      <c r="O1709" s="47"/>
    </row>
    <row r="1710" spans="11:15" ht="12.75">
      <c r="K1710" s="47"/>
      <c r="O1710" s="47"/>
    </row>
    <row r="1711" spans="11:15" ht="12.75">
      <c r="K1711" s="47"/>
      <c r="O1711" s="47"/>
    </row>
    <row r="1712" spans="11:15" ht="12.75">
      <c r="K1712" s="47"/>
      <c r="O1712" s="47"/>
    </row>
    <row r="1713" spans="11:15" ht="12.75">
      <c r="K1713" s="47"/>
      <c r="O1713" s="47"/>
    </row>
    <row r="1714" spans="11:15" ht="12.75">
      <c r="K1714" s="47"/>
      <c r="O1714" s="47"/>
    </row>
    <row r="1715" spans="11:15" ht="12.75">
      <c r="K1715" s="47"/>
      <c r="O1715" s="47"/>
    </row>
    <row r="1716" spans="11:15" ht="12.75">
      <c r="K1716" s="47"/>
      <c r="O1716" s="47"/>
    </row>
    <row r="1717" spans="11:15" ht="12.75">
      <c r="K1717" s="47"/>
      <c r="O1717" s="47"/>
    </row>
    <row r="1718" spans="11:15" ht="12.75">
      <c r="K1718" s="47"/>
      <c r="O1718" s="47"/>
    </row>
    <row r="1719" spans="11:15" ht="12.75">
      <c r="K1719" s="47"/>
      <c r="O1719" s="47"/>
    </row>
    <row r="1720" spans="11:15" ht="12.75">
      <c r="K1720" s="47"/>
      <c r="O1720" s="47"/>
    </row>
    <row r="1721" spans="11:15" ht="12.75">
      <c r="K1721" s="47"/>
      <c r="O1721" s="47"/>
    </row>
    <row r="1722" spans="11:15" ht="12.75">
      <c r="K1722" s="47"/>
      <c r="O1722" s="47"/>
    </row>
    <row r="1723" spans="11:15" ht="12.75">
      <c r="K1723" s="47"/>
      <c r="O1723" s="47"/>
    </row>
    <row r="1724" spans="11:15" ht="12.75">
      <c r="K1724" s="47"/>
      <c r="O1724" s="47"/>
    </row>
    <row r="1725" spans="11:15" ht="12.75">
      <c r="K1725" s="47"/>
      <c r="O1725" s="47"/>
    </row>
    <row r="1726" spans="11:15" ht="12.75">
      <c r="K1726" s="47"/>
      <c r="O1726" s="47"/>
    </row>
    <row r="1727" spans="11:15" ht="12.75">
      <c r="K1727" s="47"/>
      <c r="O1727" s="47"/>
    </row>
    <row r="1728" spans="11:15" ht="12.75">
      <c r="K1728" s="47"/>
      <c r="O1728" s="47"/>
    </row>
    <row r="1729" spans="11:15" ht="12.75">
      <c r="K1729" s="47"/>
      <c r="O1729" s="47"/>
    </row>
    <row r="1730" spans="11:15" ht="12.75">
      <c r="K1730" s="47"/>
      <c r="O1730" s="47"/>
    </row>
    <row r="1731" spans="11:15" ht="12.75">
      <c r="K1731" s="47"/>
      <c r="O1731" s="47"/>
    </row>
    <row r="1732" spans="11:15" ht="12.75">
      <c r="K1732" s="47"/>
      <c r="O1732" s="47"/>
    </row>
    <row r="1733" spans="11:15" ht="12.75">
      <c r="K1733" s="47"/>
      <c r="O1733" s="47"/>
    </row>
    <row r="1734" spans="11:15" ht="12.75">
      <c r="K1734" s="47"/>
      <c r="O1734" s="47"/>
    </row>
    <row r="1735" spans="11:15" ht="12.75">
      <c r="K1735" s="47"/>
      <c r="O1735" s="47"/>
    </row>
    <row r="1736" spans="11:15" ht="12.75">
      <c r="K1736" s="47"/>
      <c r="O1736" s="47"/>
    </row>
    <row r="1737" spans="11:15" ht="12.75">
      <c r="K1737" s="47"/>
      <c r="O1737" s="47"/>
    </row>
    <row r="1738" spans="11:15" ht="12.75">
      <c r="K1738" s="47"/>
      <c r="O1738" s="47"/>
    </row>
    <row r="1739" spans="11:15" ht="12.75">
      <c r="K1739" s="47"/>
      <c r="O1739" s="47"/>
    </row>
    <row r="1740" spans="11:15" ht="12.75">
      <c r="K1740" s="47"/>
      <c r="O1740" s="47"/>
    </row>
    <row r="1741" spans="11:15" ht="12.75">
      <c r="K1741" s="47"/>
      <c r="O1741" s="47"/>
    </row>
    <row r="1742" spans="11:15" ht="12.75">
      <c r="K1742" s="47"/>
      <c r="O1742" s="47"/>
    </row>
    <row r="1743" spans="11:15" ht="12.75">
      <c r="K1743" s="47"/>
      <c r="O1743" s="47"/>
    </row>
    <row r="1744" spans="11:15" ht="12.75">
      <c r="K1744" s="47"/>
      <c r="O1744" s="47"/>
    </row>
    <row r="1745" spans="11:15" ht="12.75">
      <c r="K1745" s="47"/>
      <c r="O1745" s="47"/>
    </row>
    <row r="1746" spans="11:15" ht="12.75">
      <c r="K1746" s="47"/>
      <c r="O1746" s="47"/>
    </row>
    <row r="1747" spans="11:15" ht="12.75">
      <c r="K1747" s="47"/>
      <c r="O1747" s="47"/>
    </row>
    <row r="1748" spans="11:15" ht="12.75">
      <c r="K1748" s="47"/>
      <c r="O1748" s="47"/>
    </row>
    <row r="1749" spans="11:15" ht="12.75">
      <c r="K1749" s="47"/>
      <c r="O1749" s="47"/>
    </row>
    <row r="1750" spans="11:15" ht="12.75">
      <c r="K1750" s="47"/>
      <c r="O1750" s="47"/>
    </row>
    <row r="1751" spans="11:15" ht="12.75">
      <c r="K1751" s="47"/>
      <c r="O1751" s="47"/>
    </row>
    <row r="1752" spans="11:15" ht="12.75">
      <c r="K1752" s="47"/>
      <c r="O1752" s="47"/>
    </row>
    <row r="1753" spans="11:15" ht="12.75">
      <c r="K1753" s="47"/>
      <c r="O1753" s="47"/>
    </row>
    <row r="1754" spans="11:15" ht="12.75">
      <c r="K1754" s="47"/>
      <c r="O1754" s="47"/>
    </row>
    <row r="1755" spans="11:15" ht="12.75">
      <c r="K1755" s="47"/>
      <c r="O1755" s="47"/>
    </row>
    <row r="1756" spans="11:15" ht="12.75">
      <c r="K1756" s="47"/>
      <c r="O1756" s="47"/>
    </row>
    <row r="1757" spans="11:15" ht="12.75">
      <c r="K1757" s="47"/>
      <c r="O1757" s="47"/>
    </row>
    <row r="1758" spans="11:15" ht="12.75">
      <c r="K1758" s="47"/>
      <c r="O1758" s="47"/>
    </row>
    <row r="1759" spans="11:15" ht="12.75">
      <c r="K1759" s="47"/>
      <c r="O1759" s="47"/>
    </row>
    <row r="1760" spans="11:15" ht="12.75">
      <c r="K1760" s="47"/>
      <c r="O1760" s="47"/>
    </row>
    <row r="1761" spans="11:15" ht="12.75">
      <c r="K1761" s="47"/>
      <c r="O1761" s="47"/>
    </row>
    <row r="1762" spans="11:15" ht="12.75">
      <c r="K1762" s="47"/>
      <c r="O1762" s="47"/>
    </row>
    <row r="1763" spans="11:15" ht="12.75">
      <c r="K1763" s="47"/>
      <c r="O1763" s="47"/>
    </row>
    <row r="1764" spans="11:15" ht="12.75">
      <c r="K1764" s="47"/>
      <c r="O1764" s="47"/>
    </row>
    <row r="1765" spans="11:15" ht="12.75">
      <c r="K1765" s="47"/>
      <c r="O1765" s="47"/>
    </row>
    <row r="1766" spans="11:15" ht="12.75">
      <c r="K1766" s="47"/>
      <c r="O1766" s="47"/>
    </row>
    <row r="1767" spans="11:15" ht="12.75">
      <c r="K1767" s="47"/>
      <c r="O1767" s="47"/>
    </row>
    <row r="1768" spans="11:15" ht="12.75">
      <c r="K1768" s="47"/>
      <c r="O1768" s="47"/>
    </row>
    <row r="1769" spans="11:15" ht="12.75">
      <c r="K1769" s="47"/>
      <c r="O1769" s="47"/>
    </row>
    <row r="1770" spans="11:15" ht="12.75">
      <c r="K1770" s="47"/>
      <c r="O1770" s="47"/>
    </row>
    <row r="1771" spans="11:15" ht="12.75">
      <c r="K1771" s="47"/>
      <c r="O1771" s="47"/>
    </row>
    <row r="1772" spans="11:15" ht="12.75">
      <c r="K1772" s="47"/>
      <c r="O1772" s="47"/>
    </row>
    <row r="1773" spans="11:15" ht="12.75">
      <c r="K1773" s="47"/>
      <c r="O1773" s="47"/>
    </row>
    <row r="1774" spans="11:15" ht="12.75">
      <c r="K1774" s="47"/>
      <c r="O1774" s="47"/>
    </row>
    <row r="1775" spans="11:15" ht="12.75">
      <c r="K1775" s="47"/>
      <c r="O1775" s="47"/>
    </row>
    <row r="1776" spans="11:15" ht="12.75">
      <c r="K1776" s="47"/>
      <c r="O1776" s="47"/>
    </row>
    <row r="1777" spans="11:15" ht="12.75">
      <c r="K1777" s="47"/>
      <c r="O1777" s="47"/>
    </row>
    <row r="1778" spans="11:15" ht="12.75">
      <c r="K1778" s="47"/>
      <c r="O1778" s="47"/>
    </row>
    <row r="1779" spans="11:15" ht="12.75">
      <c r="K1779" s="47"/>
      <c r="O1779" s="47"/>
    </row>
    <row r="1780" spans="11:15" ht="12.75">
      <c r="K1780" s="47"/>
      <c r="O1780" s="47"/>
    </row>
    <row r="1781" spans="11:15" ht="12.75">
      <c r="K1781" s="47"/>
      <c r="O1781" s="47"/>
    </row>
    <row r="1782" spans="11:15" ht="12.75">
      <c r="K1782" s="47"/>
      <c r="O1782" s="47"/>
    </row>
    <row r="1783" spans="11:15" ht="12.75">
      <c r="K1783" s="47"/>
      <c r="O1783" s="47"/>
    </row>
    <row r="1784" spans="11:15" ht="12.75">
      <c r="K1784" s="47"/>
      <c r="O1784" s="47"/>
    </row>
    <row r="1785" spans="11:15" ht="12.75">
      <c r="K1785" s="47"/>
      <c r="O1785" s="47"/>
    </row>
    <row r="1786" spans="11:15" ht="12.75">
      <c r="K1786" s="47"/>
      <c r="O1786" s="47"/>
    </row>
    <row r="1787" spans="11:15" ht="12.75">
      <c r="K1787" s="47"/>
      <c r="O1787" s="47"/>
    </row>
    <row r="1788" spans="11:15" ht="12.75">
      <c r="K1788" s="47"/>
      <c r="O1788" s="47"/>
    </row>
    <row r="1789" spans="11:15" ht="12.75">
      <c r="K1789" s="47"/>
      <c r="O1789" s="47"/>
    </row>
    <row r="1790" spans="11:15" ht="12.75">
      <c r="K1790" s="47"/>
      <c r="O1790" s="47"/>
    </row>
    <row r="1791" spans="11:15" ht="12.75">
      <c r="K1791" s="47"/>
      <c r="O1791" s="47"/>
    </row>
    <row r="1792" spans="11:15" ht="12.75">
      <c r="K1792" s="47"/>
      <c r="O1792" s="47"/>
    </row>
    <row r="1793" spans="11:15" ht="12.75">
      <c r="K1793" s="47"/>
      <c r="O1793" s="47"/>
    </row>
    <row r="1794" spans="11:15" ht="12.75">
      <c r="K1794" s="47"/>
      <c r="O1794" s="47"/>
    </row>
    <row r="1795" spans="11:15" ht="12.75">
      <c r="K1795" s="47"/>
      <c r="O1795" s="47"/>
    </row>
    <row r="1796" spans="11:15" ht="12.75">
      <c r="K1796" s="47"/>
      <c r="O1796" s="47"/>
    </row>
    <row r="1797" spans="11:15" ht="12.75">
      <c r="K1797" s="47"/>
      <c r="O1797" s="47"/>
    </row>
    <row r="1798" spans="11:15" ht="12.75">
      <c r="K1798" s="47"/>
      <c r="O1798" s="47"/>
    </row>
    <row r="1799" spans="11:15" ht="12.75">
      <c r="K1799" s="47"/>
      <c r="O1799" s="47"/>
    </row>
    <row r="1800" spans="11:15" ht="12.75">
      <c r="K1800" s="47"/>
      <c r="O1800" s="47"/>
    </row>
    <row r="1801" spans="11:15" ht="12.75">
      <c r="K1801" s="47"/>
      <c r="O1801" s="47"/>
    </row>
    <row r="1802" spans="11:15" ht="12.75">
      <c r="K1802" s="47"/>
      <c r="O1802" s="47"/>
    </row>
    <row r="1803" spans="11:15" ht="12.75">
      <c r="K1803" s="47"/>
      <c r="O1803" s="47"/>
    </row>
    <row r="1804" spans="11:15" ht="12.75">
      <c r="K1804" s="47"/>
      <c r="O1804" s="47"/>
    </row>
    <row r="1805" spans="11:15" ht="12.75">
      <c r="K1805" s="47"/>
      <c r="O1805" s="47"/>
    </row>
    <row r="1806" spans="11:15" ht="12.75">
      <c r="K1806" s="47"/>
      <c r="O1806" s="47"/>
    </row>
    <row r="1807" spans="11:15" ht="12.75">
      <c r="K1807" s="47"/>
      <c r="O1807" s="47"/>
    </row>
    <row r="1808" spans="11:15" ht="12.75">
      <c r="K1808" s="47"/>
      <c r="O1808" s="47"/>
    </row>
    <row r="1809" spans="11:15" ht="12.75">
      <c r="K1809" s="47"/>
      <c r="O1809" s="47"/>
    </row>
    <row r="1810" spans="11:15" ht="12.75">
      <c r="K1810" s="47"/>
      <c r="O1810" s="47"/>
    </row>
    <row r="1811" spans="11:15" ht="12.75">
      <c r="K1811" s="47"/>
      <c r="O1811" s="47"/>
    </row>
    <row r="1812" spans="11:15" ht="12.75">
      <c r="K1812" s="47"/>
      <c r="O1812" s="47"/>
    </row>
    <row r="1813" spans="11:15" ht="12.75">
      <c r="K1813" s="47"/>
      <c r="O1813" s="47"/>
    </row>
    <row r="1814" spans="11:15" ht="12.75">
      <c r="K1814" s="47"/>
      <c r="O1814" s="47"/>
    </row>
    <row r="1815" spans="11:15" ht="12.75">
      <c r="K1815" s="47"/>
      <c r="O1815" s="47"/>
    </row>
    <row r="1816" spans="11:15" ht="12.75">
      <c r="K1816" s="47"/>
      <c r="O1816" s="47"/>
    </row>
    <row r="1817" spans="11:15" ht="12.75">
      <c r="K1817" s="47"/>
      <c r="O1817" s="47"/>
    </row>
    <row r="1818" spans="11:15" ht="12.75">
      <c r="K1818" s="47"/>
      <c r="O1818" s="47"/>
    </row>
    <row r="1819" spans="11:15" ht="12.75">
      <c r="K1819" s="47"/>
      <c r="O1819" s="47"/>
    </row>
    <row r="1820" spans="11:15" ht="12.75">
      <c r="K1820" s="47"/>
      <c r="O1820" s="47"/>
    </row>
    <row r="1821" spans="11:15" ht="12.75">
      <c r="K1821" s="47"/>
      <c r="O1821" s="47"/>
    </row>
    <row r="1822" spans="11:15" ht="12.75">
      <c r="K1822" s="47"/>
      <c r="O1822" s="47"/>
    </row>
    <row r="1823" spans="11:15" ht="12.75">
      <c r="K1823" s="47"/>
      <c r="O1823" s="47"/>
    </row>
    <row r="1824" spans="11:15" ht="12.75">
      <c r="K1824" s="47"/>
      <c r="O1824" s="47"/>
    </row>
    <row r="1825" spans="11:15" ht="12.75">
      <c r="K1825" s="47"/>
      <c r="O1825" s="47"/>
    </row>
    <row r="1826" spans="11:15" ht="12.75">
      <c r="K1826" s="47"/>
      <c r="O1826" s="47"/>
    </row>
    <row r="1827" spans="11:15" ht="12.75">
      <c r="K1827" s="47"/>
      <c r="O1827" s="47"/>
    </row>
    <row r="1828" spans="11:15" ht="12.75">
      <c r="K1828" s="47"/>
      <c r="O1828" s="47"/>
    </row>
    <row r="1829" spans="11:15" ht="12.75">
      <c r="K1829" s="47"/>
      <c r="O1829" s="47"/>
    </row>
    <row r="1830" spans="11:15" ht="12.75">
      <c r="K1830" s="47"/>
      <c r="O1830" s="47"/>
    </row>
    <row r="1831" spans="11:15" ht="12.75">
      <c r="K1831" s="47"/>
      <c r="O1831" s="47"/>
    </row>
    <row r="1832" spans="11:15" ht="12.75">
      <c r="K1832" s="47"/>
      <c r="O1832" s="47"/>
    </row>
    <row r="1833" spans="11:15" ht="12.75">
      <c r="K1833" s="47"/>
      <c r="O1833" s="47"/>
    </row>
    <row r="1834" spans="11:15" ht="12.75">
      <c r="K1834" s="47"/>
      <c r="O1834" s="47"/>
    </row>
    <row r="1835" spans="11:15" ht="12.75">
      <c r="K1835" s="47"/>
      <c r="O1835" s="47"/>
    </row>
    <row r="1836" spans="11:15" ht="12.75">
      <c r="K1836" s="47"/>
      <c r="O1836" s="47"/>
    </row>
    <row r="1837" spans="11:15" ht="12.75">
      <c r="K1837" s="47"/>
      <c r="O1837" s="47"/>
    </row>
    <row r="1838" spans="11:15" ht="12.75">
      <c r="K1838" s="47"/>
      <c r="O1838" s="47"/>
    </row>
    <row r="1839" spans="11:15" ht="12.75">
      <c r="K1839" s="47"/>
      <c r="O1839" s="47"/>
    </row>
    <row r="1840" spans="11:15" ht="12.75">
      <c r="K1840" s="47"/>
      <c r="O1840" s="47"/>
    </row>
    <row r="1841" spans="11:15" ht="12.75">
      <c r="K1841" s="47"/>
      <c r="O1841" s="47"/>
    </row>
    <row r="1842" spans="11:15" ht="12.75">
      <c r="K1842" s="47"/>
      <c r="O1842" s="47"/>
    </row>
    <row r="1843" spans="11:15" ht="12.75">
      <c r="K1843" s="47"/>
      <c r="O1843" s="47"/>
    </row>
    <row r="1844" spans="11:15" ht="12.75">
      <c r="K1844" s="47"/>
      <c r="O1844" s="47"/>
    </row>
    <row r="1845" spans="11:15" ht="12.75">
      <c r="K1845" s="47"/>
      <c r="O1845" s="47"/>
    </row>
    <row r="1846" spans="11:15" ht="12.75">
      <c r="K1846" s="47"/>
      <c r="O1846" s="47"/>
    </row>
    <row r="1847" spans="11:15" ht="12.75">
      <c r="K1847" s="47"/>
      <c r="O1847" s="47"/>
    </row>
    <row r="1848" spans="11:15" ht="12.75">
      <c r="K1848" s="47"/>
      <c r="O1848" s="47"/>
    </row>
    <row r="1849" spans="11:15" ht="12.75">
      <c r="K1849" s="47"/>
      <c r="O1849" s="47"/>
    </row>
    <row r="1850" spans="11:15" ht="12.75">
      <c r="K1850" s="47"/>
      <c r="O1850" s="47"/>
    </row>
    <row r="1851" spans="11:15" ht="12.75">
      <c r="K1851" s="47"/>
      <c r="O1851" s="47"/>
    </row>
    <row r="1852" spans="11:15" ht="12.75">
      <c r="K1852" s="47"/>
      <c r="O1852" s="47"/>
    </row>
    <row r="1853" spans="11:15" ht="12.75">
      <c r="K1853" s="47"/>
      <c r="O1853" s="47"/>
    </row>
    <row r="1854" spans="11:15" ht="12.75">
      <c r="K1854" s="47"/>
      <c r="O1854" s="47"/>
    </row>
    <row r="1855" spans="11:15" ht="12.75">
      <c r="K1855" s="47"/>
      <c r="O1855" s="47"/>
    </row>
    <row r="1856" spans="11:15" ht="12.75">
      <c r="K1856" s="47"/>
      <c r="O1856" s="47"/>
    </row>
    <row r="1857" spans="11:15" ht="12.75">
      <c r="K1857" s="47"/>
      <c r="O1857" s="47"/>
    </row>
    <row r="1858" spans="11:15" ht="12.75">
      <c r="K1858" s="47"/>
      <c r="O1858" s="47"/>
    </row>
    <row r="1859" spans="11:15" ht="12.75">
      <c r="K1859" s="47"/>
      <c r="O1859" s="47"/>
    </row>
    <row r="1860" spans="11:15" ht="12.75">
      <c r="K1860" s="47"/>
      <c r="O1860" s="47"/>
    </row>
    <row r="1861" spans="11:15" ht="12.75">
      <c r="K1861" s="47"/>
      <c r="O1861" s="47"/>
    </row>
    <row r="1862" spans="11:15" ht="12.75">
      <c r="K1862" s="47"/>
      <c r="O1862" s="47"/>
    </row>
    <row r="1863" spans="11:15" ht="12.75">
      <c r="K1863" s="47"/>
      <c r="O1863" s="47"/>
    </row>
    <row r="1864" spans="11:15" ht="12.75">
      <c r="K1864" s="47"/>
      <c r="O1864" s="47"/>
    </row>
    <row r="1865" spans="11:15" ht="12.75">
      <c r="K1865" s="47"/>
      <c r="O1865" s="47"/>
    </row>
    <row r="1866" spans="11:15" ht="12.75">
      <c r="K1866" s="47"/>
      <c r="O1866" s="47"/>
    </row>
    <row r="1867" spans="11:15" ht="12.75">
      <c r="K1867" s="47"/>
      <c r="O1867" s="47"/>
    </row>
    <row r="1868" spans="11:15" ht="12.75">
      <c r="K1868" s="47"/>
      <c r="O1868" s="47"/>
    </row>
    <row r="1869" spans="11:15" ht="12.75">
      <c r="K1869" s="47"/>
      <c r="O1869" s="47"/>
    </row>
    <row r="1870" spans="11:15" ht="12.75">
      <c r="K1870" s="47"/>
      <c r="O1870" s="47"/>
    </row>
    <row r="1871" spans="11:15" ht="12.75">
      <c r="K1871" s="47"/>
      <c r="O1871" s="47"/>
    </row>
    <row r="1872" spans="11:15" ht="12.75">
      <c r="K1872" s="47"/>
      <c r="O1872" s="47"/>
    </row>
    <row r="1873" spans="11:15" ht="12.75">
      <c r="K1873" s="47"/>
      <c r="O1873" s="47"/>
    </row>
    <row r="1874" spans="11:15" ht="12.75">
      <c r="K1874" s="47"/>
      <c r="O1874" s="47"/>
    </row>
    <row r="1875" spans="11:15" ht="12.75">
      <c r="K1875" s="47"/>
      <c r="O1875" s="47"/>
    </row>
    <row r="1876" spans="11:15" ht="12.75">
      <c r="K1876" s="47"/>
      <c r="O1876" s="47"/>
    </row>
    <row r="1877" spans="11:15" ht="12.75">
      <c r="K1877" s="47"/>
      <c r="O1877" s="47"/>
    </row>
    <row r="1878" spans="11:15" ht="12.75">
      <c r="K1878" s="47"/>
      <c r="O1878" s="47"/>
    </row>
    <row r="1879" spans="11:15" ht="12.75">
      <c r="K1879" s="47"/>
      <c r="O1879" s="47"/>
    </row>
    <row r="1880" spans="11:15" ht="12.75">
      <c r="K1880" s="47"/>
      <c r="O1880" s="47"/>
    </row>
    <row r="1881" spans="11:15" ht="12.75">
      <c r="K1881" s="47"/>
      <c r="O1881" s="47"/>
    </row>
    <row r="1882" spans="11:15" ht="12.75">
      <c r="K1882" s="47"/>
      <c r="O1882" s="47"/>
    </row>
    <row r="1883" spans="11:15" ht="12.75">
      <c r="K1883" s="47"/>
      <c r="O1883" s="47"/>
    </row>
    <row r="1884" spans="11:15" ht="12.75">
      <c r="K1884" s="47"/>
      <c r="O1884" s="47"/>
    </row>
    <row r="1885" spans="11:15" ht="12.75">
      <c r="K1885" s="47"/>
      <c r="O1885" s="47"/>
    </row>
    <row r="1886" spans="11:15" ht="12.75">
      <c r="K1886" s="47"/>
      <c r="O1886" s="47"/>
    </row>
    <row r="1887" spans="11:15" ht="12.75">
      <c r="K1887" s="47"/>
      <c r="O1887" s="47"/>
    </row>
    <row r="1888" spans="11:15" ht="12.75">
      <c r="K1888" s="47"/>
      <c r="O1888" s="47"/>
    </row>
    <row r="1889" spans="11:15" ht="12.75">
      <c r="K1889" s="47"/>
      <c r="O1889" s="47"/>
    </row>
    <row r="1890" spans="11:15" ht="12.75">
      <c r="K1890" s="47"/>
      <c r="O1890" s="47"/>
    </row>
    <row r="1891" spans="11:15" ht="12.75">
      <c r="K1891" s="47"/>
      <c r="O1891" s="47"/>
    </row>
    <row r="1892" spans="11:15" ht="12.75">
      <c r="K1892" s="47"/>
      <c r="O1892" s="47"/>
    </row>
    <row r="1893" spans="11:15" ht="12.75">
      <c r="K1893" s="47"/>
      <c r="O1893" s="47"/>
    </row>
    <row r="1894" spans="11:15" ht="12.75">
      <c r="K1894" s="47"/>
      <c r="O1894" s="47"/>
    </row>
    <row r="1895" spans="11:15" ht="12.75">
      <c r="K1895" s="47"/>
      <c r="O1895" s="47"/>
    </row>
    <row r="1896" spans="11:15" ht="12.75">
      <c r="K1896" s="47"/>
      <c r="O1896" s="47"/>
    </row>
    <row r="1897" spans="11:15" ht="12.75">
      <c r="K1897" s="47"/>
      <c r="O1897" s="47"/>
    </row>
    <row r="1898" spans="11:15" ht="12.75">
      <c r="K1898" s="47"/>
      <c r="O1898" s="47"/>
    </row>
    <row r="1899" spans="11:15" ht="12.75">
      <c r="K1899" s="47"/>
      <c r="O1899" s="47"/>
    </row>
    <row r="1900" spans="11:15" ht="12.75">
      <c r="K1900" s="47"/>
      <c r="O1900" s="47"/>
    </row>
    <row r="1901" spans="11:15" ht="12.75">
      <c r="K1901" s="47"/>
      <c r="O1901" s="47"/>
    </row>
    <row r="1902" spans="11:15" ht="12.75">
      <c r="K1902" s="47"/>
      <c r="O1902" s="47"/>
    </row>
    <row r="1903" spans="11:15" ht="12.75">
      <c r="K1903" s="47"/>
      <c r="O1903" s="47"/>
    </row>
    <row r="1904" spans="11:15" ht="12.75">
      <c r="K1904" s="47"/>
      <c r="O1904" s="47"/>
    </row>
    <row r="1905" spans="11:15" ht="12.75">
      <c r="K1905" s="47"/>
      <c r="O1905" s="47"/>
    </row>
    <row r="1906" spans="11:15" ht="12.75">
      <c r="K1906" s="47"/>
      <c r="O1906" s="47"/>
    </row>
    <row r="1907" spans="11:15" ht="12.75">
      <c r="K1907" s="47"/>
      <c r="O1907" s="47"/>
    </row>
    <row r="1908" spans="11:15" ht="12.75">
      <c r="K1908" s="47"/>
      <c r="O1908" s="47"/>
    </row>
    <row r="1909" spans="11:15" ht="12.75">
      <c r="K1909" s="47"/>
      <c r="O1909" s="47"/>
    </row>
    <row r="1910" spans="11:15" ht="12.75">
      <c r="K1910" s="47"/>
      <c r="O1910" s="47"/>
    </row>
    <row r="1911" spans="11:15" ht="12.75">
      <c r="K1911" s="47"/>
      <c r="O1911" s="47"/>
    </row>
    <row r="1912" spans="11:15" ht="12.75">
      <c r="K1912" s="47"/>
      <c r="O1912" s="47"/>
    </row>
    <row r="1913" spans="11:15" ht="12.75">
      <c r="K1913" s="47"/>
      <c r="O1913" s="47"/>
    </row>
    <row r="1914" spans="11:15" ht="12.75">
      <c r="K1914" s="47"/>
      <c r="O1914" s="47"/>
    </row>
    <row r="1915" spans="11:15" ht="12.75">
      <c r="K1915" s="47"/>
      <c r="O1915" s="47"/>
    </row>
    <row r="1916" spans="11:15" ht="12.75">
      <c r="K1916" s="47"/>
      <c r="O1916" s="47"/>
    </row>
    <row r="1917" spans="11:15" ht="12.75">
      <c r="K1917" s="47"/>
      <c r="O1917" s="47"/>
    </row>
    <row r="1918" spans="11:15" ht="12.75">
      <c r="K1918" s="47"/>
      <c r="O1918" s="47"/>
    </row>
    <row r="1919" spans="11:15" ht="12.75">
      <c r="K1919" s="47"/>
      <c r="O1919" s="47"/>
    </row>
    <row r="1920" spans="11:15" ht="12.75">
      <c r="K1920" s="47"/>
      <c r="O1920" s="47"/>
    </row>
    <row r="1921" spans="11:15" ht="12.75">
      <c r="K1921" s="47"/>
      <c r="O1921" s="47"/>
    </row>
    <row r="1922" spans="11:15" ht="12.75">
      <c r="K1922" s="47"/>
      <c r="O1922" s="47"/>
    </row>
    <row r="1923" spans="11:15" ht="12.75">
      <c r="K1923" s="47"/>
      <c r="O1923" s="47"/>
    </row>
    <row r="1924" spans="11:15" ht="12.75">
      <c r="K1924" s="47"/>
      <c r="O1924" s="47"/>
    </row>
    <row r="1925" spans="11:15" ht="12.75">
      <c r="K1925" s="47"/>
      <c r="O1925" s="47"/>
    </row>
    <row r="1926" spans="11:15" ht="12.75">
      <c r="K1926" s="47"/>
      <c r="O1926" s="47"/>
    </row>
    <row r="1927" spans="11:15" ht="12.75">
      <c r="K1927" s="47"/>
      <c r="O1927" s="47"/>
    </row>
    <row r="1928" spans="11:15" ht="12.75">
      <c r="K1928" s="47"/>
      <c r="O1928" s="47"/>
    </row>
    <row r="1929" spans="11:15" ht="12.75">
      <c r="K1929" s="47"/>
      <c r="O1929" s="47"/>
    </row>
    <row r="1930" spans="11:15" ht="12.75">
      <c r="K1930" s="47"/>
      <c r="O1930" s="47"/>
    </row>
    <row r="1931" spans="11:15" ht="12.75">
      <c r="K1931" s="47"/>
      <c r="O1931" s="47"/>
    </row>
    <row r="1932" spans="11:15" ht="12.75">
      <c r="K1932" s="47"/>
      <c r="O1932" s="47"/>
    </row>
    <row r="1933" spans="11:15" ht="12.75">
      <c r="K1933" s="47"/>
      <c r="O1933" s="47"/>
    </row>
    <row r="1934" spans="11:15" ht="12.75">
      <c r="K1934" s="47"/>
      <c r="O1934" s="47"/>
    </row>
    <row r="1935" spans="11:15" ht="12.75">
      <c r="K1935" s="47"/>
      <c r="O1935" s="47"/>
    </row>
    <row r="1936" spans="11:15" ht="12.75">
      <c r="K1936" s="47"/>
      <c r="O1936" s="47"/>
    </row>
    <row r="1937" spans="11:15" ht="12.75">
      <c r="K1937" s="47"/>
      <c r="O1937" s="47"/>
    </row>
    <row r="1938" spans="11:15" ht="12.75">
      <c r="K1938" s="47"/>
      <c r="O1938" s="47"/>
    </row>
    <row r="1939" spans="11:15" ht="12.75">
      <c r="K1939" s="47"/>
      <c r="O1939" s="47"/>
    </row>
    <row r="1940" spans="11:15" ht="12.75">
      <c r="K1940" s="47"/>
      <c r="O1940" s="47"/>
    </row>
    <row r="1941" spans="11:15" ht="12.75">
      <c r="K1941" s="47"/>
      <c r="O1941" s="47"/>
    </row>
    <row r="1942" spans="11:15" ht="12.75">
      <c r="K1942" s="47"/>
      <c r="O1942" s="47"/>
    </row>
    <row r="1943" spans="11:15" ht="12.75">
      <c r="K1943" s="47"/>
      <c r="O1943" s="47"/>
    </row>
    <row r="1944" spans="11:15" ht="12.75">
      <c r="K1944" s="47"/>
      <c r="O1944" s="47"/>
    </row>
    <row r="1945" spans="11:15" ht="12.75">
      <c r="K1945" s="47"/>
      <c r="O1945" s="47"/>
    </row>
    <row r="1946" spans="11:15" ht="12.75">
      <c r="K1946" s="47"/>
      <c r="O1946" s="47"/>
    </row>
    <row r="1947" spans="11:15" ht="12.75">
      <c r="K1947" s="47"/>
      <c r="O1947" s="47"/>
    </row>
    <row r="1948" spans="11:15" ht="12.75">
      <c r="K1948" s="47"/>
      <c r="O1948" s="47"/>
    </row>
    <row r="1949" spans="11:15" ht="12.75">
      <c r="K1949" s="47"/>
      <c r="O1949" s="47"/>
    </row>
    <row r="1950" spans="11:15" ht="12.75">
      <c r="K1950" s="47"/>
      <c r="O1950" s="47"/>
    </row>
    <row r="1951" spans="11:15" ht="12.75">
      <c r="K1951" s="47"/>
      <c r="O1951" s="47"/>
    </row>
    <row r="1952" spans="11:15" ht="12.75">
      <c r="K1952" s="47"/>
      <c r="O1952" s="47"/>
    </row>
    <row r="1953" spans="11:15" ht="12.75">
      <c r="K1953" s="47"/>
      <c r="O1953" s="47"/>
    </row>
    <row r="1954" spans="11:15" ht="12.75">
      <c r="K1954" s="47"/>
      <c r="O1954" s="47"/>
    </row>
    <row r="1955" spans="11:15" ht="12.75">
      <c r="K1955" s="47"/>
      <c r="O1955" s="47"/>
    </row>
    <row r="1956" spans="11:15" ht="12.75">
      <c r="K1956" s="47"/>
      <c r="O1956" s="47"/>
    </row>
    <row r="1957" spans="11:15" ht="12.75">
      <c r="K1957" s="47"/>
      <c r="O1957" s="47"/>
    </row>
    <row r="1958" spans="11:15" ht="12.75">
      <c r="K1958" s="47"/>
      <c r="O1958" s="47"/>
    </row>
    <row r="1959" spans="11:15" ht="12.75">
      <c r="K1959" s="47"/>
      <c r="O1959" s="47"/>
    </row>
    <row r="1960" spans="11:15" ht="12.75">
      <c r="K1960" s="47"/>
      <c r="O1960" s="47"/>
    </row>
    <row r="1961" spans="11:15" ht="12.75">
      <c r="K1961" s="47"/>
      <c r="O1961" s="47"/>
    </row>
    <row r="1962" spans="11:15" ht="12.75">
      <c r="K1962" s="47"/>
      <c r="O1962" s="47"/>
    </row>
    <row r="1963" spans="11:15" ht="12.75">
      <c r="K1963" s="47"/>
      <c r="O1963" s="47"/>
    </row>
    <row r="1964" spans="11:15" ht="12.75">
      <c r="K1964" s="47"/>
      <c r="O1964" s="47"/>
    </row>
    <row r="1965" spans="11:15" ht="12.75">
      <c r="K1965" s="47"/>
      <c r="O1965" s="47"/>
    </row>
    <row r="1966" spans="11:15" ht="12.75">
      <c r="K1966" s="47"/>
      <c r="O1966" s="47"/>
    </row>
    <row r="1967" spans="11:15" ht="12.75">
      <c r="K1967" s="47"/>
      <c r="O1967" s="47"/>
    </row>
    <row r="1968" spans="11:15" ht="12.75">
      <c r="K1968" s="47"/>
      <c r="O1968" s="47"/>
    </row>
    <row r="1969" spans="11:15" ht="12.75">
      <c r="K1969" s="47"/>
      <c r="O1969" s="47"/>
    </row>
    <row r="1970" spans="11:15" ht="12.75">
      <c r="K1970" s="47"/>
      <c r="O1970" s="47"/>
    </row>
    <row r="1971" spans="11:15" ht="12.75">
      <c r="K1971" s="47"/>
      <c r="O1971" s="47"/>
    </row>
    <row r="1972" spans="11:15" ht="12.75">
      <c r="K1972" s="47"/>
      <c r="O1972" s="47"/>
    </row>
    <row r="1973" spans="11:15" ht="12.75">
      <c r="K1973" s="47"/>
      <c r="O1973" s="47"/>
    </row>
    <row r="1974" spans="11:15" ht="12.75">
      <c r="K1974" s="47"/>
      <c r="O1974" s="47"/>
    </row>
    <row r="1975" spans="11:15" ht="12.75">
      <c r="K1975" s="47"/>
      <c r="O1975" s="47"/>
    </row>
    <row r="1976" spans="11:15" ht="12.75">
      <c r="K1976" s="47"/>
      <c r="O1976" s="47"/>
    </row>
    <row r="1977" spans="11:15" ht="12.75">
      <c r="K1977" s="47"/>
      <c r="O1977" s="47"/>
    </row>
    <row r="1978" spans="11:15" ht="12.75">
      <c r="K1978" s="47"/>
      <c r="O1978" s="47"/>
    </row>
    <row r="1979" spans="11:15" ht="12.75">
      <c r="K1979" s="47"/>
      <c r="O1979" s="47"/>
    </row>
    <row r="1980" spans="11:15" ht="12.75">
      <c r="K1980" s="47"/>
      <c r="O1980" s="47"/>
    </row>
    <row r="1981" spans="11:15" ht="12.75">
      <c r="K1981" s="47"/>
      <c r="O1981" s="47"/>
    </row>
    <row r="1982" spans="11:15" ht="12.75">
      <c r="K1982" s="47"/>
      <c r="O1982" s="47"/>
    </row>
    <row r="1983" spans="11:15" ht="12.75">
      <c r="K1983" s="47"/>
      <c r="O1983" s="47"/>
    </row>
    <row r="1984" spans="11:15" ht="12.75">
      <c r="K1984" s="47"/>
      <c r="O1984" s="47"/>
    </row>
    <row r="1985" spans="11:15" ht="12.75">
      <c r="K1985" s="47"/>
      <c r="O1985" s="47"/>
    </row>
    <row r="1986" spans="11:15" ht="12.75">
      <c r="K1986" s="47"/>
      <c r="O1986" s="47"/>
    </row>
    <row r="1987" spans="11:15" ht="12.75">
      <c r="K1987" s="47"/>
      <c r="O1987" s="47"/>
    </row>
    <row r="1988" spans="11:15" ht="12.75">
      <c r="K1988" s="47"/>
      <c r="O1988" s="47"/>
    </row>
    <row r="1989" spans="11:15" ht="12.75">
      <c r="K1989" s="47"/>
      <c r="O1989" s="47"/>
    </row>
    <row r="1990" spans="11:15" ht="12.75">
      <c r="K1990" s="47"/>
      <c r="O1990" s="47"/>
    </row>
    <row r="1991" spans="11:15" ht="12.75">
      <c r="K1991" s="47"/>
      <c r="O1991" s="47"/>
    </row>
    <row r="1992" spans="11:15" ht="12.75">
      <c r="K1992" s="47"/>
      <c r="O1992" s="47"/>
    </row>
    <row r="1993" spans="11:15" ht="12.75">
      <c r="K1993" s="47"/>
      <c r="O1993" s="47"/>
    </row>
    <row r="1994" spans="11:15" ht="12.75">
      <c r="K1994" s="47"/>
      <c r="O1994" s="47"/>
    </row>
    <row r="1995" spans="11:15" ht="12.75">
      <c r="K1995" s="47"/>
      <c r="O1995" s="47"/>
    </row>
    <row r="1996" spans="11:15" ht="12.75">
      <c r="K1996" s="47"/>
      <c r="O1996" s="47"/>
    </row>
    <row r="1997" spans="11:15" ht="12.75">
      <c r="K1997" s="47"/>
      <c r="O1997" s="47"/>
    </row>
    <row r="1998" spans="11:15" ht="12.75">
      <c r="K1998" s="47"/>
      <c r="O1998" s="47"/>
    </row>
    <row r="1999" spans="11:15" ht="12.75">
      <c r="K1999" s="47"/>
      <c r="O1999" s="47"/>
    </row>
    <row r="2000" spans="11:15" ht="12.75">
      <c r="K2000" s="47"/>
      <c r="O2000" s="47"/>
    </row>
    <row r="2001" spans="11:15" ht="12.75">
      <c r="K2001" s="47"/>
      <c r="O2001" s="47"/>
    </row>
    <row r="2002" spans="11:15" ht="12.75">
      <c r="K2002" s="47"/>
      <c r="O2002" s="47"/>
    </row>
    <row r="2003" spans="11:15" ht="12.75">
      <c r="K2003" s="47"/>
      <c r="O2003" s="47"/>
    </row>
    <row r="2004" spans="11:15" ht="12.75">
      <c r="K2004" s="47"/>
      <c r="O2004" s="47"/>
    </row>
    <row r="2005" spans="11:15" ht="12.75">
      <c r="K2005" s="47"/>
      <c r="O2005" s="47"/>
    </row>
    <row r="2006" spans="11:15" ht="12.75">
      <c r="K2006" s="47"/>
      <c r="O2006" s="47"/>
    </row>
    <row r="2007" spans="11:15" ht="12.75">
      <c r="K2007" s="47"/>
      <c r="O2007" s="47"/>
    </row>
    <row r="2008" spans="11:15" ht="12.75">
      <c r="K2008" s="47"/>
      <c r="O2008" s="47"/>
    </row>
    <row r="2009" spans="11:15" ht="12.75">
      <c r="K2009" s="47"/>
      <c r="O2009" s="47"/>
    </row>
    <row r="2010" spans="11:15" ht="12.75">
      <c r="K2010" s="47"/>
      <c r="O2010" s="47"/>
    </row>
    <row r="2011" spans="11:15" ht="12.75">
      <c r="K2011" s="47"/>
      <c r="O2011" s="47"/>
    </row>
    <row r="2012" spans="11:15" ht="12.75">
      <c r="K2012" s="47"/>
      <c r="O2012" s="47"/>
    </row>
    <row r="2013" spans="11:15" ht="12.75">
      <c r="K2013" s="47"/>
      <c r="O2013" s="47"/>
    </row>
    <row r="2014" spans="11:15" ht="12.75">
      <c r="K2014" s="47"/>
      <c r="O2014" s="47"/>
    </row>
    <row r="2015" spans="11:15" ht="12.75">
      <c r="K2015" s="47"/>
      <c r="O2015" s="47"/>
    </row>
    <row r="2016" spans="11:15" ht="12.75">
      <c r="K2016" s="47"/>
      <c r="O2016" s="47"/>
    </row>
    <row r="2017" spans="11:15" ht="12.75">
      <c r="K2017" s="47"/>
      <c r="O2017" s="47"/>
    </row>
    <row r="2018" spans="11:15" ht="12.75">
      <c r="K2018" s="47"/>
      <c r="O2018" s="47"/>
    </row>
    <row r="2019" spans="11:15" ht="12.75">
      <c r="K2019" s="47"/>
      <c r="O2019" s="47"/>
    </row>
    <row r="2020" spans="11:15" ht="12.75">
      <c r="K2020" s="47"/>
      <c r="O2020" s="47"/>
    </row>
    <row r="2021" spans="11:15" ht="12.75">
      <c r="K2021" s="47"/>
      <c r="O2021" s="47"/>
    </row>
    <row r="2022" spans="11:15" ht="12.75">
      <c r="K2022" s="47"/>
      <c r="O2022" s="47"/>
    </row>
    <row r="2023" spans="11:15" ht="12.75">
      <c r="K2023" s="47"/>
      <c r="O2023" s="47"/>
    </row>
    <row r="2024" spans="11:15" ht="12.75">
      <c r="K2024" s="47"/>
      <c r="O2024" s="47"/>
    </row>
    <row r="2025" spans="11:15" ht="12.75">
      <c r="K2025" s="47"/>
      <c r="O2025" s="47"/>
    </row>
    <row r="2026" spans="11:15" ht="12.75">
      <c r="K2026" s="47"/>
      <c r="O2026" s="47"/>
    </row>
    <row r="2027" spans="11:15" ht="12.75">
      <c r="K2027" s="47"/>
      <c r="O2027" s="47"/>
    </row>
    <row r="2028" spans="11:15" ht="12.75">
      <c r="K2028" s="47"/>
      <c r="O2028" s="47"/>
    </row>
    <row r="2029" spans="11:15" ht="12.75">
      <c r="K2029" s="47"/>
      <c r="O2029" s="47"/>
    </row>
    <row r="2030" spans="11:15" ht="12.75">
      <c r="K2030" s="47"/>
      <c r="O2030" s="47"/>
    </row>
    <row r="2031" spans="11:15" ht="12.75">
      <c r="K2031" s="47"/>
      <c r="O2031" s="47"/>
    </row>
    <row r="2032" spans="11:15" ht="12.75">
      <c r="K2032" s="47"/>
      <c r="O2032" s="47"/>
    </row>
    <row r="2033" spans="11:15" ht="12.75">
      <c r="K2033" s="47"/>
      <c r="O2033" s="47"/>
    </row>
    <row r="2034" spans="11:15" ht="12.75">
      <c r="K2034" s="47"/>
      <c r="O2034" s="47"/>
    </row>
    <row r="2035" spans="11:15" ht="12.75">
      <c r="K2035" s="47"/>
      <c r="O2035" s="47"/>
    </row>
    <row r="2036" spans="11:15" ht="12.75">
      <c r="K2036" s="47"/>
      <c r="O2036" s="47"/>
    </row>
    <row r="2037" spans="11:15" ht="12.75">
      <c r="K2037" s="47"/>
      <c r="O2037" s="47"/>
    </row>
    <row r="2038" spans="11:15" ht="12.75">
      <c r="K2038" s="47"/>
      <c r="O2038" s="47"/>
    </row>
    <row r="2039" spans="11:15" ht="12.75">
      <c r="K2039" s="47"/>
      <c r="O2039" s="47"/>
    </row>
    <row r="2040" spans="11:15" ht="12.75">
      <c r="K2040" s="47"/>
      <c r="O2040" s="47"/>
    </row>
    <row r="2041" spans="11:15" ht="12.75">
      <c r="K2041" s="47"/>
      <c r="O2041" s="47"/>
    </row>
    <row r="2042" spans="11:15" ht="12.75">
      <c r="K2042" s="47"/>
      <c r="O2042" s="47"/>
    </row>
    <row r="2043" spans="11:15" ht="12.75">
      <c r="K2043" s="47"/>
      <c r="O2043" s="47"/>
    </row>
    <row r="2044" spans="11:15" ht="12.75">
      <c r="K2044" s="47"/>
      <c r="O2044" s="47"/>
    </row>
    <row r="2045" spans="11:15" ht="12.75">
      <c r="K2045" s="47"/>
      <c r="O2045" s="47"/>
    </row>
    <row r="2046" spans="11:15" ht="12.75">
      <c r="K2046" s="47"/>
      <c r="O2046" s="47"/>
    </row>
    <row r="2047" spans="11:15" ht="12.75">
      <c r="K2047" s="47"/>
      <c r="O2047" s="47"/>
    </row>
    <row r="2048" spans="11:15" ht="12.75">
      <c r="K2048" s="47"/>
      <c r="O2048" s="47"/>
    </row>
    <row r="2049" spans="11:15" ht="12.75">
      <c r="K2049" s="47"/>
      <c r="O2049" s="47"/>
    </row>
    <row r="2050" spans="11:15" ht="12.75">
      <c r="K2050" s="47"/>
      <c r="O2050" s="47"/>
    </row>
    <row r="2051" spans="11:15" ht="12.75">
      <c r="K2051" s="47"/>
      <c r="O2051" s="47"/>
    </row>
    <row r="2052" spans="11:15" ht="12.75">
      <c r="K2052" s="47"/>
      <c r="O2052" s="47"/>
    </row>
    <row r="2053" spans="11:15" ht="12.75">
      <c r="K2053" s="47"/>
      <c r="O2053" s="47"/>
    </row>
    <row r="2054" spans="11:15" ht="12.75">
      <c r="K2054" s="47"/>
      <c r="O2054" s="47"/>
    </row>
    <row r="2055" spans="11:15" ht="12.75">
      <c r="K2055" s="47"/>
      <c r="O2055" s="47"/>
    </row>
    <row r="2056" spans="11:15" ht="12.75">
      <c r="K2056" s="47"/>
      <c r="O2056" s="47"/>
    </row>
    <row r="2057" spans="11:15" ht="12.75">
      <c r="K2057" s="47"/>
      <c r="O2057" s="47"/>
    </row>
    <row r="2058" spans="11:15" ht="12.75">
      <c r="K2058" s="47"/>
      <c r="O2058" s="47"/>
    </row>
    <row r="2059" spans="11:15" ht="12.75">
      <c r="K2059" s="47"/>
      <c r="O2059" s="47"/>
    </row>
    <row r="2060" spans="11:15" ht="12.75">
      <c r="K2060" s="47"/>
      <c r="O2060" s="47"/>
    </row>
    <row r="2061" spans="11:15" ht="12.75">
      <c r="K2061" s="47"/>
      <c r="O2061" s="47"/>
    </row>
    <row r="2062" spans="11:15" ht="12.75">
      <c r="K2062" s="47"/>
      <c r="O2062" s="47"/>
    </row>
    <row r="2063" spans="11:15" ht="12.75">
      <c r="K2063" s="47"/>
      <c r="O2063" s="47"/>
    </row>
    <row r="2064" spans="11:15" ht="12.75">
      <c r="K2064" s="47"/>
      <c r="O2064" s="47"/>
    </row>
    <row r="2065" spans="11:15" ht="12.75">
      <c r="K2065" s="47"/>
      <c r="O2065" s="47"/>
    </row>
    <row r="2066" spans="11:15" ht="12.75">
      <c r="K2066" s="47"/>
      <c r="O2066" s="47"/>
    </row>
    <row r="2067" spans="11:15" ht="12.75">
      <c r="K2067" s="47"/>
      <c r="O2067" s="47"/>
    </row>
    <row r="2068" spans="11:15" ht="12.75">
      <c r="K2068" s="47"/>
      <c r="O2068" s="47"/>
    </row>
    <row r="2069" spans="11:15" ht="12.75">
      <c r="K2069" s="47"/>
      <c r="O2069" s="47"/>
    </row>
    <row r="2070" spans="11:15" ht="12.75">
      <c r="K2070" s="47"/>
      <c r="O2070" s="47"/>
    </row>
    <row r="2071" spans="11:15" ht="12.75">
      <c r="K2071" s="47"/>
      <c r="O2071" s="47"/>
    </row>
    <row r="2072" spans="11:15" ht="12.75">
      <c r="K2072" s="47"/>
      <c r="O2072" s="47"/>
    </row>
    <row r="2073" spans="11:15" ht="12.75">
      <c r="K2073" s="47"/>
      <c r="O2073" s="47"/>
    </row>
    <row r="2074" spans="11:15" ht="12.75">
      <c r="K2074" s="47"/>
      <c r="O2074" s="47"/>
    </row>
    <row r="2075" spans="11:15" ht="12.75">
      <c r="K2075" s="47"/>
      <c r="O2075" s="47"/>
    </row>
    <row r="2076" spans="11:15" ht="12.75">
      <c r="K2076" s="47"/>
      <c r="O2076" s="47"/>
    </row>
    <row r="2077" spans="11:15" ht="12.75">
      <c r="K2077" s="47"/>
      <c r="O2077" s="47"/>
    </row>
    <row r="2078" spans="11:15" ht="12.75">
      <c r="K2078" s="47"/>
      <c r="O2078" s="47"/>
    </row>
    <row r="2079" spans="11:15" ht="12.75">
      <c r="K2079" s="47"/>
      <c r="O2079" s="47"/>
    </row>
    <row r="2080" spans="11:15" ht="12.75">
      <c r="K2080" s="47"/>
      <c r="O2080" s="47"/>
    </row>
    <row r="2081" spans="11:15" ht="12.75">
      <c r="K2081" s="47"/>
      <c r="O2081" s="47"/>
    </row>
    <row r="2082" spans="11:15" ht="12.75">
      <c r="K2082" s="47"/>
      <c r="O2082" s="47"/>
    </row>
    <row r="2083" spans="11:15" ht="12.75">
      <c r="K2083" s="47"/>
      <c r="O2083" s="47"/>
    </row>
    <row r="2084" spans="11:15" ht="12.75">
      <c r="K2084" s="47"/>
      <c r="O2084" s="47"/>
    </row>
    <row r="2085" spans="11:15" ht="12.75">
      <c r="K2085" s="47"/>
      <c r="O2085" s="47"/>
    </row>
    <row r="2086" spans="11:15" ht="12.75">
      <c r="K2086" s="47"/>
      <c r="O2086" s="47"/>
    </row>
    <row r="2087" spans="11:15" ht="12.75">
      <c r="K2087" s="47"/>
      <c r="O2087" s="47"/>
    </row>
    <row r="2088" spans="11:15" ht="12.75">
      <c r="K2088" s="47"/>
      <c r="O2088" s="47"/>
    </row>
    <row r="2089" spans="11:15" ht="12.75">
      <c r="K2089" s="47"/>
      <c r="O2089" s="47"/>
    </row>
    <row r="2090" spans="11:15" ht="12.75">
      <c r="K2090" s="47"/>
      <c r="O2090" s="47"/>
    </row>
    <row r="2091" spans="11:15" ht="12.75">
      <c r="K2091" s="47"/>
      <c r="O2091" s="47"/>
    </row>
    <row r="2092" spans="11:15" ht="12.75">
      <c r="K2092" s="47"/>
      <c r="O2092" s="47"/>
    </row>
    <row r="2093" spans="11:15" ht="12.75">
      <c r="K2093" s="47"/>
      <c r="O2093" s="47"/>
    </row>
    <row r="2094" spans="11:15" ht="12.75">
      <c r="K2094" s="47"/>
      <c r="O2094" s="47"/>
    </row>
    <row r="2095" spans="11:15" ht="12.75">
      <c r="K2095" s="47"/>
      <c r="O2095" s="47"/>
    </row>
    <row r="2096" spans="11:15" ht="12.75">
      <c r="K2096" s="47"/>
      <c r="O2096" s="47"/>
    </row>
    <row r="2097" spans="11:15" ht="12.75">
      <c r="K2097" s="47"/>
      <c r="O2097" s="47"/>
    </row>
    <row r="2098" spans="11:15" ht="12.75">
      <c r="K2098" s="47"/>
      <c r="O2098" s="47"/>
    </row>
    <row r="2099" spans="11:15" ht="12.75">
      <c r="K2099" s="47"/>
      <c r="O2099" s="47"/>
    </row>
    <row r="2100" spans="11:15" ht="12.75">
      <c r="K2100" s="47"/>
      <c r="O2100" s="47"/>
    </row>
    <row r="2101" spans="11:15" ht="12.75">
      <c r="K2101" s="47"/>
      <c r="O2101" s="47"/>
    </row>
    <row r="2102" spans="11:15" ht="12.75">
      <c r="K2102" s="47"/>
      <c r="O2102" s="47"/>
    </row>
    <row r="2103" spans="11:15" ht="12.75">
      <c r="K2103" s="47"/>
      <c r="O2103" s="47"/>
    </row>
    <row r="2104" spans="11:15" ht="12.75">
      <c r="K2104" s="47"/>
      <c r="O2104" s="47"/>
    </row>
    <row r="2105" spans="11:15" ht="12.75">
      <c r="K2105" s="47"/>
      <c r="O2105" s="47"/>
    </row>
    <row r="2106" spans="11:15" ht="12.75">
      <c r="K2106" s="47"/>
      <c r="O2106" s="47"/>
    </row>
    <row r="2107" spans="11:15" ht="12.75">
      <c r="K2107" s="47"/>
      <c r="O2107" s="47"/>
    </row>
    <row r="2108" spans="11:15" ht="12.75">
      <c r="K2108" s="47"/>
      <c r="O2108" s="47"/>
    </row>
    <row r="2109" spans="11:15" ht="12.75">
      <c r="K2109" s="47"/>
      <c r="O2109" s="47"/>
    </row>
    <row r="2110" spans="11:15" ht="12.75">
      <c r="K2110" s="47"/>
      <c r="O2110" s="47"/>
    </row>
    <row r="2111" spans="11:15" ht="12.75">
      <c r="K2111" s="47"/>
      <c r="O2111" s="47"/>
    </row>
    <row r="2112" spans="11:15" ht="12.75">
      <c r="K2112" s="47"/>
      <c r="O2112" s="47"/>
    </row>
    <row r="2113" spans="11:15" ht="12.75">
      <c r="K2113" s="47"/>
      <c r="O2113" s="47"/>
    </row>
    <row r="2114" spans="11:15" ht="12.75">
      <c r="K2114" s="47"/>
      <c r="O2114" s="47"/>
    </row>
    <row r="2115" spans="11:15" ht="12.75">
      <c r="K2115" s="47"/>
      <c r="O2115" s="47"/>
    </row>
    <row r="2116" spans="11:15" ht="12.75">
      <c r="K2116" s="47"/>
      <c r="O2116" s="47"/>
    </row>
    <row r="2117" spans="11:15" ht="12.75">
      <c r="K2117" s="47"/>
      <c r="O2117" s="47"/>
    </row>
    <row r="2118" spans="11:15" ht="12.75">
      <c r="K2118" s="47"/>
      <c r="O2118" s="47"/>
    </row>
    <row r="2119" spans="11:15" ht="12.75">
      <c r="K2119" s="47"/>
      <c r="O2119" s="47"/>
    </row>
    <row r="2120" spans="11:15" ht="12.75">
      <c r="K2120" s="47"/>
      <c r="O2120" s="47"/>
    </row>
    <row r="2121" spans="11:15" ht="12.75">
      <c r="K2121" s="47"/>
      <c r="O2121" s="47"/>
    </row>
    <row r="2122" spans="11:15" ht="12.75">
      <c r="K2122" s="47"/>
      <c r="O2122" s="47"/>
    </row>
    <row r="2123" spans="11:15" ht="12.75">
      <c r="K2123" s="47"/>
      <c r="O2123" s="47"/>
    </row>
    <row r="2124" spans="11:15" ht="12.75">
      <c r="K2124" s="47"/>
      <c r="O2124" s="47"/>
    </row>
    <row r="2125" spans="11:15" ht="12.75">
      <c r="K2125" s="47"/>
      <c r="O2125" s="47"/>
    </row>
    <row r="2126" spans="11:15" ht="12.75">
      <c r="K2126" s="47"/>
      <c r="O2126" s="47"/>
    </row>
    <row r="2127" spans="11:15" ht="12.75">
      <c r="K2127" s="47"/>
      <c r="O2127" s="47"/>
    </row>
    <row r="2128" spans="11:15" ht="12.75">
      <c r="K2128" s="47"/>
      <c r="O2128" s="47"/>
    </row>
    <row r="2129" spans="11:15" ht="12.75">
      <c r="K2129" s="47"/>
      <c r="O2129" s="47"/>
    </row>
    <row r="2130" spans="11:15" ht="12.75">
      <c r="K2130" s="47"/>
      <c r="O2130" s="47"/>
    </row>
    <row r="2131" spans="11:15" ht="12.75">
      <c r="K2131" s="47"/>
      <c r="O2131" s="47"/>
    </row>
    <row r="2132" spans="11:15" ht="12.75">
      <c r="K2132" s="47"/>
      <c r="O2132" s="47"/>
    </row>
    <row r="2133" spans="11:15" ht="12.75">
      <c r="K2133" s="47"/>
      <c r="O2133" s="47"/>
    </row>
    <row r="2134" spans="11:15" ht="12.75">
      <c r="K2134" s="47"/>
      <c r="O2134" s="47"/>
    </row>
    <row r="2135" spans="11:15" ht="12.75">
      <c r="K2135" s="47"/>
      <c r="O2135" s="47"/>
    </row>
    <row r="2136" spans="11:15" ht="12.75">
      <c r="K2136" s="47"/>
      <c r="O2136" s="47"/>
    </row>
    <row r="2137" spans="11:15" ht="12.75">
      <c r="K2137" s="47"/>
      <c r="O2137" s="47"/>
    </row>
    <row r="2138" spans="11:15" ht="12.75">
      <c r="K2138" s="47"/>
      <c r="O2138" s="47"/>
    </row>
    <row r="2139" spans="11:15" ht="12.75">
      <c r="K2139" s="47"/>
      <c r="O2139" s="47"/>
    </row>
    <row r="2140" spans="11:15" ht="12.75">
      <c r="K2140" s="47"/>
      <c r="O2140" s="47"/>
    </row>
    <row r="2141" spans="11:15" ht="12.75">
      <c r="K2141" s="47"/>
      <c r="O2141" s="47"/>
    </row>
    <row r="2142" spans="11:15" ht="12.75">
      <c r="K2142" s="47"/>
      <c r="O2142" s="47"/>
    </row>
    <row r="2143" spans="11:15" ht="12.75">
      <c r="K2143" s="47"/>
      <c r="O2143" s="47"/>
    </row>
    <row r="2144" spans="11:15" ht="12.75">
      <c r="K2144" s="47"/>
      <c r="O2144" s="47"/>
    </row>
    <row r="2145" spans="11:15" ht="12.75">
      <c r="K2145" s="47"/>
      <c r="O2145" s="47"/>
    </row>
    <row r="2146" spans="11:15" ht="12.75">
      <c r="K2146" s="47"/>
      <c r="O2146" s="47"/>
    </row>
    <row r="2147" spans="11:15" ht="12.75">
      <c r="K2147" s="47"/>
      <c r="O2147" s="47"/>
    </row>
    <row r="2148" spans="11:15" ht="12.75">
      <c r="K2148" s="47"/>
      <c r="O2148" s="47"/>
    </row>
    <row r="2149" spans="11:15" ht="12.75">
      <c r="K2149" s="47"/>
      <c r="O2149" s="47"/>
    </row>
    <row r="2150" spans="11:15" ht="12.75">
      <c r="K2150" s="47"/>
      <c r="O2150" s="47"/>
    </row>
    <row r="2151" spans="11:15" ht="12.75">
      <c r="K2151" s="47"/>
      <c r="O2151" s="47"/>
    </row>
    <row r="2152" spans="11:15" ht="12.75">
      <c r="K2152" s="47"/>
      <c r="O2152" s="47"/>
    </row>
    <row r="2153" spans="11:15" ht="12.75">
      <c r="K2153" s="47"/>
      <c r="O2153" s="47"/>
    </row>
    <row r="2154" spans="11:15" ht="12.75">
      <c r="K2154" s="47"/>
      <c r="O2154" s="47"/>
    </row>
    <row r="2155" spans="11:15" ht="12.75">
      <c r="K2155" s="47"/>
      <c r="O2155" s="47"/>
    </row>
    <row r="2156" spans="11:15" ht="12.75">
      <c r="K2156" s="47"/>
      <c r="O2156" s="47"/>
    </row>
    <row r="2157" spans="11:15" ht="12.75">
      <c r="K2157" s="47"/>
      <c r="O2157" s="47"/>
    </row>
    <row r="2158" spans="11:15" ht="12.75">
      <c r="K2158" s="47"/>
      <c r="O2158" s="47"/>
    </row>
    <row r="2159" spans="11:15" ht="12.75">
      <c r="K2159" s="47"/>
      <c r="O2159" s="47"/>
    </row>
    <row r="2160" spans="11:15" ht="12.75">
      <c r="K2160" s="47"/>
      <c r="O2160" s="47"/>
    </row>
    <row r="2161" spans="11:15" ht="12.75">
      <c r="K2161" s="47"/>
      <c r="O2161" s="47"/>
    </row>
    <row r="2162" spans="11:15" ht="12.75">
      <c r="K2162" s="47"/>
      <c r="O2162" s="47"/>
    </row>
    <row r="2163" spans="11:15" ht="12.75">
      <c r="K2163" s="47"/>
      <c r="O2163" s="47"/>
    </row>
    <row r="2164" spans="11:15" ht="12.75">
      <c r="K2164" s="47"/>
      <c r="O2164" s="47"/>
    </row>
    <row r="2165" spans="11:15" ht="12.75">
      <c r="K2165" s="47"/>
      <c r="O2165" s="47"/>
    </row>
    <row r="2166" spans="11:15" ht="12.75">
      <c r="K2166" s="47"/>
      <c r="O2166" s="47"/>
    </row>
    <row r="2167" spans="11:15" ht="12.75">
      <c r="K2167" s="47"/>
      <c r="O2167" s="47"/>
    </row>
    <row r="2168" spans="11:15" ht="12.75">
      <c r="K2168" s="47"/>
      <c r="O2168" s="47"/>
    </row>
    <row r="2169" spans="11:15" ht="12.75">
      <c r="K2169" s="47"/>
      <c r="O2169" s="47"/>
    </row>
    <row r="2170" spans="11:15" ht="12.75">
      <c r="K2170" s="47"/>
      <c r="O2170" s="47"/>
    </row>
    <row r="2171" spans="11:15" ht="12.75">
      <c r="K2171" s="47"/>
      <c r="O2171" s="47"/>
    </row>
    <row r="2172" spans="11:15" ht="12.75">
      <c r="K2172" s="47"/>
      <c r="O2172" s="47"/>
    </row>
    <row r="2173" spans="11:15" ht="12.75">
      <c r="K2173" s="47"/>
      <c r="O2173" s="47"/>
    </row>
    <row r="2174" spans="11:15" ht="12.75">
      <c r="K2174" s="47"/>
      <c r="O2174" s="47"/>
    </row>
    <row r="2175" spans="11:15" ht="12.75">
      <c r="K2175" s="47"/>
      <c r="O2175" s="47"/>
    </row>
    <row r="2176" spans="11:15" ht="12.75">
      <c r="K2176" s="47"/>
      <c r="O2176" s="47"/>
    </row>
    <row r="2177" spans="11:15" ht="12.75">
      <c r="K2177" s="47"/>
      <c r="O2177" s="47"/>
    </row>
    <row r="2178" spans="11:15" ht="12.75">
      <c r="K2178" s="47"/>
      <c r="O2178" s="47"/>
    </row>
    <row r="2179" spans="11:15" ht="12.75">
      <c r="K2179" s="47"/>
      <c r="O2179" s="47"/>
    </row>
    <row r="2180" spans="11:15" ht="12.75">
      <c r="K2180" s="47"/>
      <c r="O2180" s="47"/>
    </row>
    <row r="2181" spans="11:15" ht="12.75">
      <c r="K2181" s="47"/>
      <c r="O2181" s="47"/>
    </row>
    <row r="2182" spans="11:15" ht="12.75">
      <c r="K2182" s="47"/>
      <c r="O2182" s="47"/>
    </row>
    <row r="2183" spans="11:15" ht="12.75">
      <c r="K2183" s="47"/>
      <c r="O2183" s="47"/>
    </row>
    <row r="2184" spans="11:15" ht="12.75">
      <c r="K2184" s="47"/>
      <c r="O2184" s="47"/>
    </row>
    <row r="2185" spans="11:15" ht="12.75">
      <c r="K2185" s="47"/>
      <c r="O2185" s="47"/>
    </row>
    <row r="2186" spans="11:15" ht="12.75">
      <c r="K2186" s="47"/>
      <c r="O2186" s="47"/>
    </row>
    <row r="2187" spans="11:15" ht="12.75">
      <c r="K2187" s="47"/>
      <c r="O2187" s="47"/>
    </row>
    <row r="2188" spans="11:15" ht="12.75">
      <c r="K2188" s="47"/>
      <c r="O2188" s="47"/>
    </row>
    <row r="2189" spans="11:15" ht="12.75">
      <c r="K2189" s="47"/>
      <c r="O2189" s="47"/>
    </row>
    <row r="2190" spans="11:15" ht="12.75">
      <c r="K2190" s="47"/>
      <c r="O2190" s="47"/>
    </row>
    <row r="2191" spans="11:15" ht="12.75">
      <c r="K2191" s="47"/>
      <c r="O2191" s="47"/>
    </row>
    <row r="2192" spans="11:15" ht="12.75">
      <c r="K2192" s="47"/>
      <c r="O2192" s="47"/>
    </row>
    <row r="2193" spans="11:15" ht="12.75">
      <c r="K2193" s="47"/>
      <c r="O2193" s="47"/>
    </row>
    <row r="2194" spans="11:15" ht="12.75">
      <c r="K2194" s="47"/>
      <c r="O2194" s="47"/>
    </row>
    <row r="2195" spans="11:15" ht="12.75">
      <c r="K2195" s="47"/>
      <c r="O2195" s="47"/>
    </row>
    <row r="2196" spans="11:15" ht="12.75">
      <c r="K2196" s="47"/>
      <c r="O2196" s="47"/>
    </row>
    <row r="2197" spans="11:15" ht="12.75">
      <c r="K2197" s="47"/>
      <c r="O2197" s="47"/>
    </row>
    <row r="2198" spans="11:15" ht="12.75">
      <c r="K2198" s="47"/>
      <c r="O2198" s="47"/>
    </row>
    <row r="2199" spans="11:15" ht="12.75">
      <c r="K2199" s="47"/>
      <c r="O2199" s="47"/>
    </row>
    <row r="2200" spans="11:15" ht="12.75">
      <c r="K2200" s="47"/>
      <c r="O2200" s="47"/>
    </row>
    <row r="2201" spans="11:15" ht="12.75">
      <c r="K2201" s="47"/>
      <c r="O2201" s="47"/>
    </row>
    <row r="2202" spans="11:15" ht="12.75">
      <c r="K2202" s="47"/>
      <c r="O2202" s="47"/>
    </row>
    <row r="2203" spans="11:15" ht="12.75">
      <c r="K2203" s="47"/>
      <c r="O2203" s="47"/>
    </row>
    <row r="2204" spans="11:15" ht="12.75">
      <c r="K2204" s="47"/>
      <c r="O2204" s="47"/>
    </row>
    <row r="2205" spans="11:15" ht="12.75">
      <c r="K2205" s="47"/>
      <c r="O2205" s="47"/>
    </row>
    <row r="2206" spans="11:15" ht="12.75">
      <c r="K2206" s="47"/>
      <c r="O2206" s="47"/>
    </row>
    <row r="2207" spans="11:15" ht="12.75">
      <c r="K2207" s="47"/>
      <c r="O2207" s="47"/>
    </row>
    <row r="2208" spans="11:15" ht="12.75">
      <c r="K2208" s="47"/>
      <c r="O2208" s="47"/>
    </row>
    <row r="2209" spans="11:15" ht="12.75">
      <c r="K2209" s="47"/>
      <c r="O2209" s="47"/>
    </row>
    <row r="2210" spans="11:15" ht="12.75">
      <c r="K2210" s="47"/>
      <c r="O2210" s="47"/>
    </row>
    <row r="2211" spans="11:15" ht="12.75">
      <c r="K2211" s="47"/>
      <c r="O2211" s="47"/>
    </row>
    <row r="2212" spans="11:15" ht="12.75">
      <c r="K2212" s="47"/>
      <c r="O2212" s="47"/>
    </row>
    <row r="2213" spans="11:15" ht="12.75">
      <c r="K2213" s="47"/>
      <c r="O2213" s="47"/>
    </row>
    <row r="2214" spans="11:15" ht="12.75">
      <c r="K2214" s="47"/>
      <c r="O2214" s="47"/>
    </row>
    <row r="2215" spans="11:15" ht="12.75">
      <c r="K2215" s="47"/>
      <c r="O2215" s="47"/>
    </row>
    <row r="2216" spans="11:15" ht="12.75">
      <c r="K2216" s="47"/>
      <c r="O2216" s="47"/>
    </row>
    <row r="2217" spans="11:15" ht="12.75">
      <c r="K2217" s="47"/>
      <c r="O2217" s="47"/>
    </row>
    <row r="2218" spans="11:15" ht="12.75">
      <c r="K2218" s="47"/>
      <c r="O2218" s="47"/>
    </row>
    <row r="2219" spans="11:15" ht="12.75">
      <c r="K2219" s="47"/>
      <c r="O2219" s="47"/>
    </row>
    <row r="2220" spans="11:15" ht="12.75">
      <c r="K2220" s="47"/>
      <c r="O2220" s="47"/>
    </row>
    <row r="2221" spans="11:15" ht="12.75">
      <c r="K2221" s="47"/>
      <c r="O2221" s="47"/>
    </row>
    <row r="2222" spans="11:15" ht="12.75">
      <c r="K2222" s="47"/>
      <c r="O2222" s="47"/>
    </row>
    <row r="2223" spans="11:15" ht="12.75">
      <c r="K2223" s="47"/>
      <c r="O2223" s="47"/>
    </row>
    <row r="2224" spans="11:15" ht="12.75">
      <c r="K2224" s="47"/>
      <c r="O2224" s="47"/>
    </row>
    <row r="2225" spans="11:15" ht="12.75">
      <c r="K2225" s="47"/>
      <c r="O2225" s="47"/>
    </row>
    <row r="2226" spans="11:15" ht="12.75">
      <c r="K2226" s="47"/>
      <c r="O2226" s="47"/>
    </row>
    <row r="2227" spans="11:15" ht="12.75">
      <c r="K2227" s="47"/>
      <c r="O2227" s="47"/>
    </row>
    <row r="2228" spans="11:15" ht="12.75">
      <c r="K2228" s="47"/>
      <c r="O2228" s="47"/>
    </row>
    <row r="2229" spans="11:15" ht="12.75">
      <c r="K2229" s="47"/>
      <c r="O2229" s="47"/>
    </row>
    <row r="2230" spans="11:15" ht="12.75">
      <c r="K2230" s="47"/>
      <c r="O2230" s="47"/>
    </row>
    <row r="2231" spans="11:15" ht="12.75">
      <c r="K2231" s="47"/>
      <c r="O2231" s="47"/>
    </row>
    <row r="2232" spans="11:15" ht="12.75">
      <c r="K2232" s="47"/>
      <c r="O2232" s="47"/>
    </row>
    <row r="2233" spans="11:15" ht="12.75">
      <c r="K2233" s="47"/>
      <c r="O2233" s="47"/>
    </row>
    <row r="2234" spans="11:15" ht="12.75">
      <c r="K2234" s="47"/>
      <c r="O2234" s="47"/>
    </row>
    <row r="2235" spans="11:15" ht="12.75">
      <c r="K2235" s="47"/>
      <c r="O2235" s="47"/>
    </row>
    <row r="2236" spans="11:15" ht="12.75">
      <c r="K2236" s="47"/>
      <c r="O2236" s="47"/>
    </row>
    <row r="2237" spans="11:15" ht="12.75">
      <c r="K2237" s="47"/>
      <c r="O2237" s="47"/>
    </row>
    <row r="2238" spans="11:15" ht="12.75">
      <c r="K2238" s="47"/>
      <c r="O2238" s="47"/>
    </row>
    <row r="2239" spans="11:15" ht="12.75">
      <c r="K2239" s="47"/>
      <c r="O2239" s="47"/>
    </row>
    <row r="2240" spans="11:15" ht="12.75">
      <c r="K2240" s="47"/>
      <c r="O2240" s="47"/>
    </row>
    <row r="2241" spans="11:15" ht="12.75">
      <c r="K2241" s="47"/>
      <c r="O2241" s="47"/>
    </row>
    <row r="2242" spans="11:15" ht="12.75">
      <c r="K2242" s="47"/>
      <c r="O2242" s="47"/>
    </row>
    <row r="2243" spans="11:15" ht="12.75">
      <c r="K2243" s="47"/>
      <c r="O2243" s="47"/>
    </row>
    <row r="2244" spans="11:15" ht="12.75">
      <c r="K2244" s="47"/>
      <c r="O2244" s="47"/>
    </row>
    <row r="2245" spans="11:15" ht="12.75">
      <c r="K2245" s="47"/>
      <c r="O2245" s="47"/>
    </row>
    <row r="2246" spans="11:15" ht="12.75">
      <c r="K2246" s="47"/>
      <c r="O2246" s="47"/>
    </row>
    <row r="2247" spans="11:15" ht="12.75">
      <c r="K2247" s="47"/>
      <c r="O2247" s="47"/>
    </row>
    <row r="2248" spans="11:15" ht="12.75">
      <c r="K2248" s="47"/>
      <c r="O2248" s="47"/>
    </row>
    <row r="2249" spans="11:15" ht="12.75">
      <c r="K2249" s="47"/>
      <c r="O2249" s="47"/>
    </row>
    <row r="2250" spans="11:15" ht="12.75">
      <c r="K2250" s="47"/>
      <c r="O2250" s="47"/>
    </row>
    <row r="2251" spans="11:15" ht="12.75">
      <c r="K2251" s="47"/>
      <c r="O2251" s="47"/>
    </row>
    <row r="2252" spans="11:15" ht="12.75">
      <c r="K2252" s="47"/>
      <c r="O2252" s="47"/>
    </row>
    <row r="2253" spans="11:15" ht="12.75">
      <c r="K2253" s="47"/>
      <c r="O2253" s="47"/>
    </row>
    <row r="2254" spans="11:15" ht="12.75">
      <c r="K2254" s="47"/>
      <c r="O2254" s="47"/>
    </row>
    <row r="2255" spans="11:15" ht="12.75">
      <c r="K2255" s="47"/>
      <c r="O2255" s="47"/>
    </row>
    <row r="2256" spans="11:15" ht="12.75">
      <c r="K2256" s="47"/>
      <c r="O2256" s="47"/>
    </row>
    <row r="2257" spans="11:15" ht="12.75">
      <c r="K2257" s="47"/>
      <c r="O2257" s="47"/>
    </row>
    <row r="2258" spans="11:15" ht="12.75">
      <c r="K2258" s="47"/>
      <c r="O2258" s="47"/>
    </row>
    <row r="2259" spans="11:15" ht="12.75">
      <c r="K2259" s="47"/>
      <c r="O2259" s="47"/>
    </row>
    <row r="2260" spans="11:15" ht="12.75">
      <c r="K2260" s="47"/>
      <c r="O2260" s="47"/>
    </row>
    <row r="2261" spans="11:15" ht="12.75">
      <c r="K2261" s="47"/>
      <c r="O2261" s="47"/>
    </row>
    <row r="2262" spans="11:15" ht="12.75">
      <c r="K2262" s="47"/>
      <c r="O2262" s="47"/>
    </row>
    <row r="2263" spans="11:15" ht="12.75">
      <c r="K2263" s="47"/>
      <c r="O2263" s="47"/>
    </row>
    <row r="2264" spans="11:15" ht="12.75">
      <c r="K2264" s="47"/>
      <c r="O2264" s="47"/>
    </row>
    <row r="2265" spans="11:15" ht="12.75">
      <c r="K2265" s="47"/>
      <c r="O2265" s="47"/>
    </row>
    <row r="2266" spans="11:15" ht="12.75">
      <c r="K2266" s="47"/>
      <c r="O2266" s="47"/>
    </row>
    <row r="2267" spans="11:15" ht="12.75">
      <c r="K2267" s="47"/>
      <c r="O2267" s="47"/>
    </row>
    <row r="2268" spans="11:15" ht="12.75">
      <c r="K2268" s="47"/>
      <c r="O2268" s="47"/>
    </row>
    <row r="2269" spans="11:15" ht="12.75">
      <c r="K2269" s="47"/>
      <c r="O2269" s="47"/>
    </row>
    <row r="2270" spans="11:15" ht="12.75">
      <c r="K2270" s="47"/>
      <c r="O2270" s="47"/>
    </row>
    <row r="2271" spans="11:15" ht="12.75">
      <c r="K2271" s="47"/>
      <c r="O2271" s="47"/>
    </row>
    <row r="2272" spans="11:15" ht="12.75">
      <c r="K2272" s="47"/>
      <c r="O2272" s="47"/>
    </row>
    <row r="2273" spans="11:15" ht="12.75">
      <c r="K2273" s="47"/>
      <c r="O2273" s="47"/>
    </row>
    <row r="2274" spans="11:15" ht="12.75">
      <c r="K2274" s="47"/>
      <c r="O2274" s="47"/>
    </row>
    <row r="2275" spans="11:15" ht="12.75">
      <c r="K2275" s="47"/>
      <c r="O2275" s="47"/>
    </row>
    <row r="2276" spans="11:15" ht="12.75">
      <c r="K2276" s="47"/>
      <c r="O2276" s="47"/>
    </row>
    <row r="2277" spans="11:15" ht="12.75">
      <c r="K2277" s="47"/>
      <c r="O2277" s="47"/>
    </row>
    <row r="2278" spans="11:15" ht="12.75">
      <c r="K2278" s="47"/>
      <c r="O2278" s="47"/>
    </row>
    <row r="2279" spans="11:15" ht="12.75">
      <c r="K2279" s="47"/>
      <c r="O2279" s="47"/>
    </row>
    <row r="2280" spans="11:15" ht="12.75">
      <c r="K2280" s="47"/>
      <c r="O2280" s="47"/>
    </row>
    <row r="2281" spans="11:15" ht="12.75">
      <c r="K2281" s="47"/>
      <c r="O2281" s="47"/>
    </row>
    <row r="2282" spans="11:15" ht="12.75">
      <c r="K2282" s="47"/>
      <c r="O2282" s="47"/>
    </row>
    <row r="2283" spans="11:15" ht="12.75">
      <c r="K2283" s="47"/>
      <c r="O2283" s="47"/>
    </row>
    <row r="2284" spans="11:15" ht="12.75">
      <c r="K2284" s="47"/>
      <c r="O2284" s="47"/>
    </row>
    <row r="2285" spans="11:15" ht="12.75">
      <c r="K2285" s="47"/>
      <c r="O2285" s="47"/>
    </row>
    <row r="2286" spans="11:15" ht="12.75">
      <c r="K2286" s="47"/>
      <c r="O2286" s="47"/>
    </row>
    <row r="2287" spans="11:15" ht="12.75">
      <c r="K2287" s="47"/>
      <c r="O2287" s="47"/>
    </row>
    <row r="2288" spans="11:15" ht="12.75">
      <c r="K2288" s="47"/>
      <c r="O2288" s="47"/>
    </row>
    <row r="2289" spans="11:15" ht="12.75">
      <c r="K2289" s="47"/>
      <c r="O2289" s="47"/>
    </row>
    <row r="2290" spans="11:15" ht="12.75">
      <c r="K2290" s="47"/>
      <c r="O2290" s="47"/>
    </row>
    <row r="2291" spans="11:15" ht="12.75">
      <c r="K2291" s="47"/>
      <c r="O2291" s="47"/>
    </row>
    <row r="2292" spans="11:15" ht="12.75">
      <c r="K2292" s="47"/>
      <c r="O2292" s="47"/>
    </row>
    <row r="2293" spans="11:15" ht="12.75">
      <c r="K2293" s="47"/>
      <c r="O2293" s="47"/>
    </row>
    <row r="2294" spans="11:15" ht="12.75">
      <c r="K2294" s="47"/>
      <c r="O2294" s="47"/>
    </row>
    <row r="2295" spans="11:15" ht="12.75">
      <c r="K2295" s="47"/>
      <c r="O2295" s="47"/>
    </row>
    <row r="2296" spans="11:15" ht="12.75">
      <c r="K2296" s="47"/>
      <c r="O2296" s="47"/>
    </row>
    <row r="2297" spans="11:15" ht="12.75">
      <c r="K2297" s="47"/>
      <c r="O2297" s="47"/>
    </row>
    <row r="2298" spans="11:15" ht="12.75">
      <c r="K2298" s="47"/>
      <c r="O2298" s="47"/>
    </row>
    <row r="2299" spans="11:15" ht="12.75">
      <c r="K2299" s="47"/>
      <c r="O2299" s="47"/>
    </row>
    <row r="2300" spans="11:15" ht="12.75">
      <c r="K2300" s="47"/>
      <c r="O2300" s="47"/>
    </row>
    <row r="2301" spans="11:15" ht="12.75">
      <c r="K2301" s="47"/>
      <c r="O2301" s="47"/>
    </row>
    <row r="2302" spans="11:15" ht="12.75">
      <c r="K2302" s="47"/>
      <c r="O2302" s="47"/>
    </row>
    <row r="2303" spans="11:15" ht="12.75">
      <c r="K2303" s="47"/>
      <c r="O2303" s="47"/>
    </row>
    <row r="2304" spans="11:15" ht="12.75">
      <c r="K2304" s="47"/>
      <c r="O2304" s="47"/>
    </row>
    <row r="2305" spans="11:15" ht="12.75">
      <c r="K2305" s="47"/>
      <c r="O2305" s="47"/>
    </row>
    <row r="2306" spans="11:15" ht="12.75">
      <c r="K2306" s="47"/>
      <c r="O2306" s="47"/>
    </row>
    <row r="2307" spans="11:15" ht="12.75">
      <c r="K2307" s="47"/>
      <c r="O2307" s="47"/>
    </row>
    <row r="2308" spans="11:15" ht="12.75">
      <c r="K2308" s="47"/>
      <c r="O2308" s="47"/>
    </row>
    <row r="2309" spans="11:15" ht="12.75">
      <c r="K2309" s="47"/>
      <c r="O2309" s="47"/>
    </row>
    <row r="2310" spans="11:15" ht="12.75">
      <c r="K2310" s="47"/>
      <c r="O2310" s="47"/>
    </row>
    <row r="2311" spans="11:15" ht="12.75">
      <c r="K2311" s="47"/>
      <c r="O2311" s="47"/>
    </row>
    <row r="2312" spans="11:15" ht="12.75">
      <c r="K2312" s="47"/>
      <c r="O2312" s="47"/>
    </row>
    <row r="2313" spans="11:15" ht="12.75">
      <c r="K2313" s="47"/>
      <c r="O2313" s="47"/>
    </row>
    <row r="2314" spans="11:15" ht="12.75">
      <c r="K2314" s="47"/>
      <c r="O2314" s="47"/>
    </row>
    <row r="2315" spans="11:15" ht="12.75">
      <c r="K2315" s="47"/>
      <c r="O2315" s="47"/>
    </row>
    <row r="2316" spans="11:15" ht="12.75">
      <c r="K2316" s="47"/>
      <c r="O2316" s="47"/>
    </row>
    <row r="2317" spans="11:15" ht="12.75">
      <c r="K2317" s="47"/>
      <c r="O2317" s="47"/>
    </row>
    <row r="2318" spans="11:15" ht="12.75">
      <c r="K2318" s="47"/>
      <c r="O2318" s="47"/>
    </row>
    <row r="2319" spans="11:15" ht="12.75">
      <c r="K2319" s="47"/>
      <c r="O2319" s="47"/>
    </row>
    <row r="2320" spans="11:15" ht="12.75">
      <c r="K2320" s="47"/>
      <c r="O2320" s="47"/>
    </row>
    <row r="2321" spans="11:15" ht="12.75">
      <c r="K2321" s="47"/>
      <c r="O2321" s="47"/>
    </row>
    <row r="2322" spans="11:15" ht="12.75">
      <c r="K2322" s="47"/>
      <c r="O2322" s="47"/>
    </row>
    <row r="2323" spans="11:15" ht="12.75">
      <c r="K2323" s="47"/>
      <c r="O2323" s="47"/>
    </row>
    <row r="2324" spans="11:15" ht="12.75">
      <c r="K2324" s="47"/>
      <c r="O2324" s="47"/>
    </row>
    <row r="2325" spans="11:15" ht="12.75">
      <c r="K2325" s="47"/>
      <c r="O2325" s="47"/>
    </row>
    <row r="2326" spans="11:15" ht="12.75">
      <c r="K2326" s="47"/>
      <c r="O2326" s="47"/>
    </row>
    <row r="2327" spans="11:15" ht="12.75">
      <c r="K2327" s="47"/>
      <c r="O2327" s="47"/>
    </row>
    <row r="2328" spans="11:15" ht="12.75">
      <c r="K2328" s="47"/>
      <c r="O2328" s="47"/>
    </row>
    <row r="2329" spans="11:15" ht="12.75">
      <c r="K2329" s="47"/>
      <c r="O2329" s="47"/>
    </row>
    <row r="2330" spans="11:15" ht="12.75">
      <c r="K2330" s="47"/>
      <c r="O2330" s="47"/>
    </row>
    <row r="2331" spans="11:15" ht="12.75">
      <c r="K2331" s="47"/>
      <c r="O2331" s="47"/>
    </row>
    <row r="2332" spans="11:15" ht="12.75">
      <c r="K2332" s="47"/>
      <c r="O2332" s="47"/>
    </row>
    <row r="2333" spans="11:15" ht="12.75">
      <c r="K2333" s="47"/>
      <c r="O2333" s="47"/>
    </row>
    <row r="2334" spans="11:15" ht="12.75">
      <c r="K2334" s="47"/>
      <c r="O2334" s="47"/>
    </row>
    <row r="2335" spans="11:15" ht="12.75">
      <c r="K2335" s="47"/>
      <c r="O2335" s="47"/>
    </row>
    <row r="2336" spans="11:15" ht="12.75">
      <c r="K2336" s="47"/>
      <c r="O2336" s="47"/>
    </row>
    <row r="2337" spans="11:15" ht="12.75">
      <c r="K2337" s="47"/>
      <c r="O2337" s="47"/>
    </row>
    <row r="2338" spans="11:15" ht="12.75">
      <c r="K2338" s="47"/>
      <c r="O2338" s="47"/>
    </row>
    <row r="2339" spans="11:15" ht="12.75">
      <c r="K2339" s="47"/>
      <c r="O2339" s="47"/>
    </row>
    <row r="2340" spans="11:15" ht="12.75">
      <c r="K2340" s="47"/>
      <c r="O2340" s="47"/>
    </row>
    <row r="2341" spans="11:15" ht="12.75">
      <c r="K2341" s="47"/>
      <c r="O2341" s="47"/>
    </row>
    <row r="2342" spans="11:15" ht="12.75">
      <c r="K2342" s="47"/>
      <c r="O2342" s="47"/>
    </row>
    <row r="2343" spans="11:15" ht="12.75">
      <c r="K2343" s="47"/>
      <c r="O2343" s="47"/>
    </row>
    <row r="2344" spans="11:15" ht="12.75">
      <c r="K2344" s="47"/>
      <c r="O2344" s="47"/>
    </row>
    <row r="2345" spans="11:15" ht="12.75">
      <c r="K2345" s="47"/>
      <c r="O2345" s="47"/>
    </row>
    <row r="2346" spans="11:15" ht="12.75">
      <c r="K2346" s="47"/>
      <c r="O2346" s="47"/>
    </row>
    <row r="2347" spans="11:15" ht="12.75">
      <c r="K2347" s="47"/>
      <c r="O2347" s="47"/>
    </row>
    <row r="2348" spans="11:15" ht="12.75">
      <c r="K2348" s="47"/>
      <c r="O2348" s="47"/>
    </row>
    <row r="2349" spans="11:15" ht="12.75">
      <c r="K2349" s="47"/>
      <c r="O2349" s="47"/>
    </row>
    <row r="2350" spans="11:15" ht="12.75">
      <c r="K2350" s="47"/>
      <c r="O2350" s="47"/>
    </row>
    <row r="2351" spans="11:15" ht="12.75">
      <c r="K2351" s="47"/>
      <c r="O2351" s="47"/>
    </row>
    <row r="2352" spans="11:15" ht="12.75">
      <c r="K2352" s="47"/>
      <c r="O2352" s="47"/>
    </row>
    <row r="2353" spans="11:15" ht="12.75">
      <c r="K2353" s="47"/>
      <c r="O2353" s="47"/>
    </row>
    <row r="2354" spans="11:15" ht="12.75">
      <c r="K2354" s="47"/>
      <c r="O2354" s="47"/>
    </row>
    <row r="2355" spans="11:15" ht="12.75">
      <c r="K2355" s="47"/>
      <c r="O2355" s="47"/>
    </row>
    <row r="2356" spans="11:15" ht="12.75">
      <c r="K2356" s="47"/>
      <c r="O2356" s="47"/>
    </row>
    <row r="2357" spans="11:15" ht="12.75">
      <c r="K2357" s="47"/>
      <c r="O2357" s="47"/>
    </row>
    <row r="2358" spans="11:15" ht="12.75">
      <c r="K2358" s="47"/>
      <c r="O2358" s="47"/>
    </row>
    <row r="2359" spans="11:15" ht="12.75">
      <c r="K2359" s="47"/>
      <c r="O2359" s="47"/>
    </row>
    <row r="2360" spans="11:15" ht="12.75">
      <c r="K2360" s="47"/>
      <c r="O2360" s="47"/>
    </row>
    <row r="2361" spans="11:15" ht="12.75">
      <c r="K2361" s="47"/>
      <c r="O2361" s="47"/>
    </row>
    <row r="2362" spans="11:15" ht="12.75">
      <c r="K2362" s="47"/>
      <c r="O2362" s="47"/>
    </row>
    <row r="2363" spans="11:15" ht="12.75">
      <c r="K2363" s="47"/>
      <c r="O2363" s="47"/>
    </row>
    <row r="2364" spans="11:15" ht="12.75">
      <c r="K2364" s="47"/>
      <c r="O2364" s="47"/>
    </row>
    <row r="2365" spans="11:15" ht="12.75">
      <c r="K2365" s="47"/>
      <c r="O2365" s="47"/>
    </row>
    <row r="2366" spans="11:15" ht="12.75">
      <c r="K2366" s="47"/>
      <c r="O2366" s="47"/>
    </row>
    <row r="2367" spans="11:15" ht="12.75">
      <c r="K2367" s="47"/>
      <c r="O2367" s="47"/>
    </row>
    <row r="2368" spans="11:15" ht="12.75">
      <c r="K2368" s="47"/>
      <c r="O2368" s="47"/>
    </row>
    <row r="2369" spans="11:15" ht="12.75">
      <c r="K2369" s="47"/>
      <c r="O2369" s="47"/>
    </row>
    <row r="2370" spans="11:15" ht="12.75">
      <c r="K2370" s="47"/>
      <c r="O2370" s="47"/>
    </row>
    <row r="2371" spans="11:15" ht="12.75">
      <c r="K2371" s="47"/>
      <c r="O2371" s="47"/>
    </row>
    <row r="2372" spans="11:15" ht="12.75">
      <c r="K2372" s="47"/>
      <c r="O2372" s="47"/>
    </row>
    <row r="2373" spans="11:15" ht="12.75">
      <c r="K2373" s="47"/>
      <c r="O2373" s="47"/>
    </row>
    <row r="2374" spans="11:15" ht="12.75">
      <c r="K2374" s="47"/>
      <c r="O2374" s="47"/>
    </row>
    <row r="2375" spans="11:15" ht="12.75">
      <c r="K2375" s="47"/>
      <c r="O2375" s="47"/>
    </row>
    <row r="2376" spans="11:15" ht="12.75">
      <c r="K2376" s="47"/>
      <c r="O2376" s="47"/>
    </row>
    <row r="2377" spans="11:15" ht="12.75">
      <c r="K2377" s="47"/>
      <c r="O2377" s="47"/>
    </row>
    <row r="2378" spans="11:15" ht="12.75">
      <c r="K2378" s="47"/>
      <c r="O2378" s="47"/>
    </row>
    <row r="2379" spans="11:15" ht="12.75">
      <c r="K2379" s="47"/>
      <c r="O2379" s="47"/>
    </row>
    <row r="2380" spans="11:15" ht="12.75">
      <c r="K2380" s="47"/>
      <c r="O2380" s="47"/>
    </row>
    <row r="2381" spans="11:15" ht="12.75">
      <c r="K2381" s="47"/>
      <c r="O2381" s="47"/>
    </row>
    <row r="2382" spans="11:15" ht="12.75">
      <c r="K2382" s="47"/>
      <c r="O2382" s="47"/>
    </row>
    <row r="2383" spans="11:15" ht="12.75">
      <c r="K2383" s="47"/>
      <c r="O2383" s="47"/>
    </row>
    <row r="2384" spans="11:15" ht="12.75">
      <c r="K2384" s="47"/>
      <c r="O2384" s="47"/>
    </row>
    <row r="2385" spans="11:15" ht="12.75">
      <c r="K2385" s="47"/>
      <c r="O2385" s="47"/>
    </row>
    <row r="2386" spans="11:15" ht="12.75">
      <c r="K2386" s="47"/>
      <c r="O2386" s="47"/>
    </row>
    <row r="2387" spans="11:15" ht="12.75">
      <c r="K2387" s="47"/>
      <c r="O2387" s="47"/>
    </row>
    <row r="2388" spans="11:15" ht="12.75">
      <c r="K2388" s="47"/>
      <c r="O2388" s="47"/>
    </row>
    <row r="2389" spans="11:15" ht="12.75">
      <c r="K2389" s="47"/>
      <c r="O2389" s="47"/>
    </row>
    <row r="2390" spans="11:15" ht="12.75">
      <c r="K2390" s="47"/>
      <c r="O2390" s="47"/>
    </row>
    <row r="2391" spans="11:15" ht="12.75">
      <c r="K2391" s="47"/>
      <c r="O2391" s="47"/>
    </row>
    <row r="2392" spans="11:15" ht="12.75">
      <c r="K2392" s="47"/>
      <c r="O2392" s="47"/>
    </row>
    <row r="2393" spans="11:15" ht="12.75">
      <c r="K2393" s="47"/>
      <c r="O2393" s="47"/>
    </row>
    <row r="2394" spans="11:15" ht="12.75">
      <c r="K2394" s="47"/>
      <c r="O2394" s="47"/>
    </row>
    <row r="2395" spans="11:15" ht="12.75">
      <c r="K2395" s="47"/>
      <c r="O2395" s="47"/>
    </row>
    <row r="2396" spans="11:15" ht="12.75">
      <c r="K2396" s="47"/>
      <c r="O2396" s="47"/>
    </row>
    <row r="2397" spans="11:15" ht="12.75">
      <c r="K2397" s="47"/>
      <c r="O2397" s="47"/>
    </row>
    <row r="2398" spans="11:15" ht="12.75">
      <c r="K2398" s="47"/>
      <c r="O2398" s="47"/>
    </row>
    <row r="2399" spans="11:15" ht="12.75">
      <c r="K2399" s="47"/>
      <c r="O2399" s="47"/>
    </row>
    <row r="2400" spans="11:15" ht="12.75">
      <c r="K2400" s="47"/>
      <c r="O2400" s="47"/>
    </row>
    <row r="2401" spans="11:15" ht="12.75">
      <c r="K2401" s="47"/>
      <c r="O2401" s="47"/>
    </row>
    <row r="2402" spans="11:15" ht="12.75">
      <c r="K2402" s="47"/>
      <c r="O2402" s="47"/>
    </row>
    <row r="2403" spans="11:15" ht="12.75">
      <c r="K2403" s="47"/>
      <c r="O2403" s="47"/>
    </row>
    <row r="2404" spans="11:15" ht="12.75">
      <c r="K2404" s="47"/>
      <c r="O2404" s="47"/>
    </row>
    <row r="2405" spans="11:15" ht="12.75">
      <c r="K2405" s="47"/>
      <c r="O2405" s="47"/>
    </row>
    <row r="2406" spans="11:15" ht="12.75">
      <c r="K2406" s="47"/>
      <c r="O2406" s="47"/>
    </row>
    <row r="2407" spans="11:15" ht="12.75">
      <c r="K2407" s="47"/>
      <c r="O2407" s="47"/>
    </row>
    <row r="2408" spans="11:15" ht="12.75">
      <c r="K2408" s="47"/>
      <c r="O2408" s="47"/>
    </row>
    <row r="2409" spans="11:15" ht="12.75">
      <c r="K2409" s="47"/>
      <c r="O2409" s="47"/>
    </row>
    <row r="2410" spans="11:15" ht="12.75">
      <c r="K2410" s="47"/>
      <c r="O2410" s="47"/>
    </row>
    <row r="2411" spans="11:15" ht="12.75">
      <c r="K2411" s="47"/>
      <c r="O2411" s="47"/>
    </row>
    <row r="2412" spans="11:15" ht="12.75">
      <c r="K2412" s="47"/>
      <c r="O2412" s="47"/>
    </row>
    <row r="2413" spans="11:15" ht="12.75">
      <c r="K2413" s="47"/>
      <c r="O2413" s="47"/>
    </row>
    <row r="2414" spans="11:15" ht="12.75">
      <c r="K2414" s="47"/>
      <c r="O2414" s="47"/>
    </row>
    <row r="2415" spans="11:15" ht="12.75">
      <c r="K2415" s="47"/>
      <c r="O2415" s="47"/>
    </row>
    <row r="2416" spans="11:15" ht="12.75">
      <c r="K2416" s="47"/>
      <c r="O2416" s="47"/>
    </row>
    <row r="2417" spans="11:15" ht="12.75">
      <c r="K2417" s="47"/>
      <c r="O2417" s="47"/>
    </row>
    <row r="2418" spans="11:15" ht="12.75">
      <c r="K2418" s="47"/>
      <c r="O2418" s="47"/>
    </row>
    <row r="2419" spans="11:15" ht="12.75">
      <c r="K2419" s="47"/>
      <c r="O2419" s="47"/>
    </row>
    <row r="2420" spans="11:15" ht="12.75">
      <c r="K2420" s="47"/>
      <c r="O2420" s="47"/>
    </row>
    <row r="2421" spans="11:15" ht="12.75">
      <c r="K2421" s="47"/>
      <c r="O2421" s="47"/>
    </row>
    <row r="2422" spans="11:15" ht="12.75">
      <c r="K2422" s="47"/>
      <c r="O2422" s="47"/>
    </row>
    <row r="2423" spans="11:15" ht="12.75">
      <c r="K2423" s="47"/>
      <c r="O2423" s="47"/>
    </row>
    <row r="2424" spans="11:15" ht="12.75">
      <c r="K2424" s="47"/>
      <c r="O2424" s="47"/>
    </row>
    <row r="2425" spans="11:15" ht="12.75">
      <c r="K2425" s="47"/>
      <c r="O2425" s="47"/>
    </row>
    <row r="2426" spans="11:15" ht="12.75">
      <c r="K2426" s="47"/>
      <c r="O2426" s="47"/>
    </row>
    <row r="2427" spans="11:15" ht="12.75">
      <c r="K2427" s="47"/>
      <c r="O2427" s="47"/>
    </row>
    <row r="2428" spans="11:15" ht="12.75">
      <c r="K2428" s="47"/>
      <c r="O2428" s="47"/>
    </row>
    <row r="2429" spans="11:15" ht="12.75">
      <c r="K2429" s="47"/>
      <c r="O2429" s="47"/>
    </row>
    <row r="2430" spans="11:15" ht="12.75">
      <c r="K2430" s="47"/>
      <c r="O2430" s="47"/>
    </row>
    <row r="2431" spans="11:15" ht="12.75">
      <c r="K2431" s="47"/>
      <c r="O2431" s="47"/>
    </row>
    <row r="2432" spans="11:15" ht="12.75">
      <c r="K2432" s="47"/>
      <c r="O2432" s="47"/>
    </row>
    <row r="2433" spans="11:15" ht="12.75">
      <c r="K2433" s="47"/>
      <c r="O2433" s="47"/>
    </row>
    <row r="2434" spans="11:15" ht="12.75">
      <c r="K2434" s="47"/>
      <c r="O2434" s="47"/>
    </row>
    <row r="2435" spans="11:15" ht="12.75">
      <c r="K2435" s="47"/>
      <c r="O2435" s="47"/>
    </row>
    <row r="2436" spans="11:15" ht="12.75">
      <c r="K2436" s="47"/>
      <c r="O2436" s="47"/>
    </row>
    <row r="2437" spans="11:15" ht="12.75">
      <c r="K2437" s="47"/>
      <c r="O2437" s="47"/>
    </row>
    <row r="2438" spans="11:15" ht="12.75">
      <c r="K2438" s="47"/>
      <c r="O2438" s="47"/>
    </row>
    <row r="2439" spans="11:15" ht="12.75">
      <c r="K2439" s="47"/>
      <c r="O2439" s="47"/>
    </row>
    <row r="2440" spans="11:15" ht="12.75">
      <c r="K2440" s="47"/>
      <c r="O2440" s="47"/>
    </row>
    <row r="2441" spans="11:15" ht="12.75">
      <c r="K2441" s="47"/>
      <c r="O2441" s="47"/>
    </row>
    <row r="2442" spans="11:15" ht="12.75">
      <c r="K2442" s="47"/>
      <c r="O2442" s="47"/>
    </row>
    <row r="2443" spans="11:15" ht="12.75">
      <c r="K2443" s="47"/>
      <c r="O2443" s="47"/>
    </row>
    <row r="2444" spans="11:15" ht="12.75">
      <c r="K2444" s="47"/>
      <c r="O2444" s="47"/>
    </row>
    <row r="2445" spans="11:15" ht="12.75">
      <c r="K2445" s="47"/>
      <c r="O2445" s="47"/>
    </row>
    <row r="2446" spans="11:15" ht="12.75">
      <c r="K2446" s="47"/>
      <c r="O2446" s="47"/>
    </row>
    <row r="2447" spans="11:15" ht="12.75">
      <c r="K2447" s="47"/>
      <c r="O2447" s="47"/>
    </row>
    <row r="2448" spans="11:15" ht="12.75">
      <c r="K2448" s="47"/>
      <c r="O2448" s="47"/>
    </row>
    <row r="2449" spans="11:15" ht="12.75">
      <c r="K2449" s="47"/>
      <c r="O2449" s="47"/>
    </row>
    <row r="2450" spans="11:15" ht="12.75">
      <c r="K2450" s="47"/>
      <c r="O2450" s="47"/>
    </row>
    <row r="2451" spans="11:15" ht="12.75">
      <c r="K2451" s="47"/>
      <c r="O2451" s="47"/>
    </row>
    <row r="2452" spans="11:15" ht="12.75">
      <c r="K2452" s="47"/>
      <c r="O2452" s="47"/>
    </row>
    <row r="2453" spans="11:15" ht="12.75">
      <c r="K2453" s="47"/>
      <c r="O2453" s="47"/>
    </row>
    <row r="2454" spans="11:15" ht="12.75">
      <c r="K2454" s="47"/>
      <c r="O2454" s="47"/>
    </row>
    <row r="2455" spans="11:15" ht="12.75">
      <c r="K2455" s="47"/>
      <c r="O2455" s="47"/>
    </row>
    <row r="2456" spans="11:15" ht="12.75">
      <c r="K2456" s="47"/>
      <c r="O2456" s="47"/>
    </row>
    <row r="2457" spans="11:15" ht="12.75">
      <c r="K2457" s="47"/>
      <c r="O2457" s="47"/>
    </row>
    <row r="2458" spans="11:15" ht="12.75">
      <c r="K2458" s="47"/>
      <c r="O2458" s="47"/>
    </row>
    <row r="2459" spans="11:15" ht="12.75">
      <c r="K2459" s="47"/>
      <c r="O2459" s="47"/>
    </row>
    <row r="2460" spans="11:15" ht="12.75">
      <c r="K2460" s="47"/>
      <c r="O2460" s="47"/>
    </row>
    <row r="2461" spans="11:15" ht="12.75">
      <c r="K2461" s="47"/>
      <c r="O2461" s="47"/>
    </row>
    <row r="2462" spans="11:15" ht="12.75">
      <c r="K2462" s="47"/>
      <c r="O2462" s="47"/>
    </row>
    <row r="2463" spans="11:15" ht="12.75">
      <c r="K2463" s="47"/>
      <c r="O2463" s="47"/>
    </row>
    <row r="2464" spans="11:15" ht="12.75">
      <c r="K2464" s="47"/>
      <c r="O2464" s="47"/>
    </row>
    <row r="2465" spans="11:15" ht="12.75">
      <c r="K2465" s="47"/>
      <c r="O2465" s="47"/>
    </row>
    <row r="2466" spans="11:15" ht="12.75">
      <c r="K2466" s="47"/>
      <c r="O2466" s="47"/>
    </row>
    <row r="2467" spans="11:15" ht="12.75">
      <c r="K2467" s="47"/>
      <c r="O2467" s="47"/>
    </row>
    <row r="2468" spans="11:15" ht="12.75">
      <c r="K2468" s="47"/>
      <c r="O2468" s="47"/>
    </row>
    <row r="2469" spans="11:15" ht="12.75">
      <c r="K2469" s="47"/>
      <c r="O2469" s="47"/>
    </row>
    <row r="2470" spans="11:15" ht="12.75">
      <c r="K2470" s="47"/>
      <c r="O2470" s="47"/>
    </row>
    <row r="2471" spans="11:15" ht="12.75">
      <c r="K2471" s="47"/>
      <c r="O2471" s="47"/>
    </row>
    <row r="2472" spans="11:15" ht="12.75">
      <c r="K2472" s="47"/>
      <c r="O2472" s="47"/>
    </row>
    <row r="2473" spans="11:15" ht="12.75">
      <c r="K2473" s="47"/>
      <c r="O2473" s="47"/>
    </row>
    <row r="2474" spans="11:15" ht="12.75">
      <c r="K2474" s="47"/>
      <c r="O2474" s="47"/>
    </row>
    <row r="2475" spans="11:15" ht="12.75">
      <c r="K2475" s="47"/>
      <c r="O2475" s="47"/>
    </row>
    <row r="2476" spans="11:15" ht="12.75">
      <c r="K2476" s="47"/>
      <c r="O2476" s="47"/>
    </row>
    <row r="2477" spans="11:15" ht="12.75">
      <c r="K2477" s="47"/>
      <c r="O2477" s="47"/>
    </row>
    <row r="2478" spans="11:15" ht="12.75">
      <c r="K2478" s="47"/>
      <c r="O2478" s="47"/>
    </row>
    <row r="2479" spans="11:15" ht="12.75">
      <c r="K2479" s="47"/>
      <c r="O2479" s="47"/>
    </row>
    <row r="2480" spans="11:15" ht="12.75">
      <c r="K2480" s="47"/>
      <c r="O2480" s="47"/>
    </row>
    <row r="2481" spans="11:15" ht="12.75">
      <c r="K2481" s="47"/>
      <c r="O2481" s="47"/>
    </row>
    <row r="2482" spans="11:15" ht="12.75">
      <c r="K2482" s="47"/>
      <c r="O2482" s="47"/>
    </row>
    <row r="2483" spans="11:15" ht="12.75">
      <c r="K2483" s="47"/>
      <c r="O2483" s="47"/>
    </row>
    <row r="2484" spans="11:15" ht="12.75">
      <c r="K2484" s="47"/>
      <c r="O2484" s="47"/>
    </row>
    <row r="2485" spans="11:15" ht="12.75">
      <c r="K2485" s="47"/>
      <c r="O2485" s="47"/>
    </row>
    <row r="2486" spans="11:15" ht="12.75">
      <c r="K2486" s="47"/>
      <c r="O2486" s="47"/>
    </row>
    <row r="2487" spans="11:15" ht="12.75">
      <c r="K2487" s="47"/>
      <c r="O2487" s="47"/>
    </row>
    <row r="2488" spans="11:15" ht="12.75">
      <c r="K2488" s="47"/>
      <c r="O2488" s="47"/>
    </row>
    <row r="2489" spans="11:15" ht="12.75">
      <c r="K2489" s="47"/>
      <c r="O2489" s="47"/>
    </row>
    <row r="2490" spans="11:15" ht="12.75">
      <c r="K2490" s="47"/>
      <c r="O2490" s="47"/>
    </row>
    <row r="2491" spans="11:15" ht="12.75">
      <c r="K2491" s="47"/>
      <c r="O2491" s="47"/>
    </row>
    <row r="2492" spans="11:15" ht="12.75">
      <c r="K2492" s="47"/>
      <c r="O2492" s="47"/>
    </row>
    <row r="2493" spans="11:15" ht="12.75">
      <c r="K2493" s="47"/>
      <c r="O2493" s="47"/>
    </row>
    <row r="2494" spans="11:15" ht="12.75">
      <c r="K2494" s="47"/>
      <c r="O2494" s="47"/>
    </row>
    <row r="2495" spans="11:15" ht="12.75">
      <c r="K2495" s="47"/>
      <c r="O2495" s="47"/>
    </row>
    <row r="2496" spans="11:15" ht="12.75">
      <c r="K2496" s="47"/>
      <c r="O2496" s="47"/>
    </row>
    <row r="2497" spans="11:15" ht="12.75">
      <c r="K2497" s="47"/>
      <c r="O2497" s="47"/>
    </row>
    <row r="2498" spans="11:15" ht="12.75">
      <c r="K2498" s="47"/>
      <c r="O2498" s="47"/>
    </row>
    <row r="2499" spans="11:15" ht="12.75">
      <c r="K2499" s="47"/>
      <c r="O2499" s="47"/>
    </row>
    <row r="2500" spans="11:15" ht="12.75">
      <c r="K2500" s="47"/>
      <c r="O2500" s="47"/>
    </row>
    <row r="2501" spans="11:15" ht="12.75">
      <c r="K2501" s="47"/>
      <c r="O2501" s="47"/>
    </row>
    <row r="2502" spans="11:15" ht="12.75">
      <c r="K2502" s="47"/>
      <c r="O2502" s="47"/>
    </row>
    <row r="2503" spans="11:15" ht="12.75">
      <c r="K2503" s="47"/>
      <c r="O2503" s="47"/>
    </row>
    <row r="2504" spans="11:15" ht="12.75">
      <c r="K2504" s="47"/>
      <c r="O2504" s="47"/>
    </row>
    <row r="2505" spans="11:15" ht="12.75">
      <c r="K2505" s="47"/>
      <c r="O2505" s="47"/>
    </row>
    <row r="2506" spans="11:15" ht="12.75">
      <c r="K2506" s="47"/>
      <c r="O2506" s="47"/>
    </row>
    <row r="2507" spans="11:15" ht="12.75">
      <c r="K2507" s="47"/>
      <c r="O2507" s="47"/>
    </row>
    <row r="2508" spans="11:15" ht="12.75">
      <c r="K2508" s="47"/>
      <c r="O2508" s="47"/>
    </row>
    <row r="2509" spans="11:15" ht="12.75">
      <c r="K2509" s="47"/>
      <c r="O2509" s="47"/>
    </row>
    <row r="2510" spans="11:15" ht="12.75">
      <c r="K2510" s="47"/>
      <c r="O2510" s="47"/>
    </row>
    <row r="2511" spans="11:15" ht="12.75">
      <c r="K2511" s="47"/>
      <c r="O2511" s="47"/>
    </row>
    <row r="2512" spans="11:15" ht="12.75">
      <c r="K2512" s="47"/>
      <c r="O2512" s="47"/>
    </row>
    <row r="2513" spans="11:15" ht="12.75">
      <c r="K2513" s="47"/>
      <c r="O2513" s="47"/>
    </row>
    <row r="2514" spans="11:15" ht="12.75">
      <c r="K2514" s="47"/>
      <c r="O2514" s="47"/>
    </row>
    <row r="2515" spans="11:15" ht="12.75">
      <c r="K2515" s="47"/>
      <c r="O2515" s="47"/>
    </row>
    <row r="2516" spans="11:15" ht="12.75">
      <c r="K2516" s="47"/>
      <c r="O2516" s="47"/>
    </row>
    <row r="2517" spans="11:15" ht="12.75">
      <c r="K2517" s="47"/>
      <c r="O2517" s="47"/>
    </row>
    <row r="2518" spans="11:15" ht="12.75">
      <c r="K2518" s="47"/>
      <c r="O2518" s="47"/>
    </row>
    <row r="2519" spans="11:15" ht="12.75">
      <c r="K2519" s="47"/>
      <c r="O2519" s="47"/>
    </row>
    <row r="2520" spans="11:15" ht="12.75">
      <c r="K2520" s="47"/>
      <c r="O2520" s="47"/>
    </row>
    <row r="2521" spans="11:15" ht="12.75">
      <c r="K2521" s="47"/>
      <c r="O2521" s="47"/>
    </row>
    <row r="2522" spans="11:15" ht="12.75">
      <c r="K2522" s="47"/>
      <c r="O2522" s="47"/>
    </row>
    <row r="2523" spans="11:15" ht="12.75">
      <c r="K2523" s="47"/>
      <c r="O2523" s="47"/>
    </row>
    <row r="2524" spans="11:15" ht="12.75">
      <c r="K2524" s="47"/>
      <c r="O2524" s="47"/>
    </row>
    <row r="2525" spans="11:15" ht="12.75">
      <c r="K2525" s="47"/>
      <c r="O2525" s="47"/>
    </row>
    <row r="2526" spans="11:15" ht="12.75">
      <c r="K2526" s="47"/>
      <c r="O2526" s="47"/>
    </row>
    <row r="2527" spans="11:15" ht="12.75">
      <c r="K2527" s="47"/>
      <c r="O2527" s="47"/>
    </row>
    <row r="2528" spans="11:15" ht="12.75">
      <c r="K2528" s="47"/>
      <c r="O2528" s="47"/>
    </row>
    <row r="2529" spans="11:15" ht="12.75">
      <c r="K2529" s="47"/>
      <c r="O2529" s="47"/>
    </row>
    <row r="2530" spans="11:15" ht="12.75">
      <c r="K2530" s="47"/>
      <c r="O2530" s="47"/>
    </row>
    <row r="2531" spans="11:15" ht="12.75">
      <c r="K2531" s="47"/>
      <c r="O2531" s="47"/>
    </row>
    <row r="2532" spans="11:15" ht="12.75">
      <c r="K2532" s="47"/>
      <c r="O2532" s="47"/>
    </row>
    <row r="2533" spans="11:15" ht="12.75">
      <c r="K2533" s="47"/>
      <c r="O2533" s="47"/>
    </row>
    <row r="2534" spans="11:15" ht="12.75">
      <c r="K2534" s="47"/>
      <c r="O2534" s="47"/>
    </row>
    <row r="2535" spans="11:15" ht="12.75">
      <c r="K2535" s="47"/>
      <c r="O2535" s="47"/>
    </row>
    <row r="2536" spans="11:15" ht="12.75">
      <c r="K2536" s="47"/>
      <c r="O2536" s="47"/>
    </row>
    <row r="2537" spans="11:15" ht="12.75">
      <c r="K2537" s="47"/>
      <c r="O2537" s="47"/>
    </row>
    <row r="2538" spans="11:15" ht="12.75">
      <c r="K2538" s="47"/>
      <c r="O2538" s="47"/>
    </row>
    <row r="2539" spans="11:15" ht="12.75">
      <c r="K2539" s="47"/>
      <c r="O2539" s="47"/>
    </row>
    <row r="2540" spans="11:15" ht="12.75">
      <c r="K2540" s="47"/>
      <c r="O2540" s="47"/>
    </row>
    <row r="2541" spans="11:15" ht="12.75">
      <c r="K2541" s="47"/>
      <c r="O2541" s="47"/>
    </row>
    <row r="2542" spans="11:15" ht="12.75">
      <c r="K2542" s="47"/>
      <c r="O2542" s="47"/>
    </row>
    <row r="2543" spans="11:15" ht="12.75">
      <c r="K2543" s="47"/>
      <c r="O2543" s="47"/>
    </row>
    <row r="2544" spans="11:15" ht="12.75">
      <c r="K2544" s="47"/>
      <c r="O2544" s="47"/>
    </row>
    <row r="2545" spans="11:15" ht="12.75">
      <c r="K2545" s="47"/>
      <c r="O2545" s="47"/>
    </row>
    <row r="2546" spans="11:15" ht="12.75">
      <c r="K2546" s="47"/>
      <c r="O2546" s="47"/>
    </row>
    <row r="2547" spans="11:15" ht="12.75">
      <c r="K2547" s="47"/>
      <c r="O2547" s="47"/>
    </row>
    <row r="2548" spans="11:15" ht="12.75">
      <c r="K2548" s="47"/>
      <c r="O2548" s="47"/>
    </row>
    <row r="2549" spans="11:15" ht="12.75">
      <c r="K2549" s="47"/>
      <c r="O2549" s="47"/>
    </row>
    <row r="2550" spans="11:15" ht="12.75">
      <c r="K2550" s="47"/>
      <c r="O2550" s="47"/>
    </row>
    <row r="2551" spans="11:15" ht="12.75">
      <c r="K2551" s="47"/>
      <c r="O2551" s="47"/>
    </row>
    <row r="2552" spans="11:15" ht="12.75">
      <c r="K2552" s="47"/>
      <c r="O2552" s="47"/>
    </row>
    <row r="2553" spans="11:15" ht="12.75">
      <c r="K2553" s="47"/>
      <c r="O2553" s="47"/>
    </row>
    <row r="2554" spans="11:15" ht="12.75">
      <c r="K2554" s="47"/>
      <c r="O2554" s="47"/>
    </row>
    <row r="2555" spans="11:15" ht="12.75">
      <c r="K2555" s="47"/>
      <c r="O2555" s="47"/>
    </row>
    <row r="2556" spans="11:15" ht="12.75">
      <c r="K2556" s="47"/>
      <c r="O2556" s="47"/>
    </row>
    <row r="2557" spans="11:15" ht="12.75">
      <c r="K2557" s="47"/>
      <c r="O2557" s="47"/>
    </row>
    <row r="2558" spans="11:15" ht="12.75">
      <c r="K2558" s="47"/>
      <c r="O2558" s="47"/>
    </row>
    <row r="2559" spans="11:15" ht="12.75">
      <c r="K2559" s="47"/>
      <c r="O2559" s="47"/>
    </row>
    <row r="2560" spans="11:15" ht="12.75">
      <c r="K2560" s="47"/>
      <c r="O2560" s="47"/>
    </row>
    <row r="2561" spans="11:15" ht="12.75">
      <c r="K2561" s="47"/>
      <c r="O2561" s="47"/>
    </row>
    <row r="2562" spans="11:15" ht="12.75">
      <c r="K2562" s="47"/>
      <c r="O2562" s="47"/>
    </row>
    <row r="2563" spans="11:15" ht="12.75">
      <c r="K2563" s="47"/>
      <c r="O2563" s="47"/>
    </row>
    <row r="2564" spans="11:15" ht="12.75">
      <c r="K2564" s="47"/>
      <c r="O2564" s="47"/>
    </row>
    <row r="2565" spans="11:15" ht="12.75">
      <c r="K2565" s="47"/>
      <c r="O2565" s="47"/>
    </row>
    <row r="2566" spans="11:15" ht="12.75">
      <c r="K2566" s="47"/>
      <c r="O2566" s="47"/>
    </row>
    <row r="2567" spans="11:15" ht="12.75">
      <c r="K2567" s="47"/>
      <c r="O2567" s="47"/>
    </row>
    <row r="2568" spans="11:15" ht="12.75">
      <c r="K2568" s="47"/>
      <c r="O2568" s="47"/>
    </row>
    <row r="2569" spans="11:15" ht="12.75">
      <c r="K2569" s="47"/>
      <c r="O2569" s="47"/>
    </row>
    <row r="2570" spans="11:15" ht="12.75">
      <c r="K2570" s="47"/>
      <c r="O2570" s="47"/>
    </row>
    <row r="2571" spans="11:15" ht="12.75">
      <c r="K2571" s="47"/>
      <c r="O2571" s="47"/>
    </row>
    <row r="2572" spans="11:15" ht="12.75">
      <c r="K2572" s="47"/>
      <c r="O2572" s="47"/>
    </row>
    <row r="2573" spans="11:15" ht="12.75">
      <c r="K2573" s="47"/>
      <c r="O2573" s="47"/>
    </row>
    <row r="2574" spans="11:15" ht="12.75">
      <c r="K2574" s="47"/>
      <c r="O2574" s="47"/>
    </row>
    <row r="2575" spans="11:15" ht="12.75">
      <c r="K2575" s="47"/>
      <c r="O2575" s="47"/>
    </row>
    <row r="2576" spans="11:15" ht="12.75">
      <c r="K2576" s="47"/>
      <c r="O2576" s="47"/>
    </row>
    <row r="2577" spans="11:15" ht="12.75">
      <c r="K2577" s="47"/>
      <c r="O2577" s="47"/>
    </row>
    <row r="2578" spans="11:15" ht="12.75">
      <c r="K2578" s="47"/>
      <c r="O2578" s="47"/>
    </row>
    <row r="2579" spans="11:15" ht="12.75">
      <c r="K2579" s="47"/>
      <c r="O2579" s="47"/>
    </row>
    <row r="2580" spans="11:15" ht="12.75">
      <c r="K2580" s="47"/>
      <c r="O2580" s="47"/>
    </row>
    <row r="2581" spans="11:15" ht="12.75">
      <c r="K2581" s="47"/>
      <c r="O2581" s="47"/>
    </row>
    <row r="2582" spans="11:15" ht="12.75">
      <c r="K2582" s="47"/>
      <c r="O2582" s="47"/>
    </row>
    <row r="2583" spans="11:15" ht="12.75">
      <c r="K2583" s="47"/>
      <c r="O2583" s="47"/>
    </row>
    <row r="2584" spans="11:15" ht="12.75">
      <c r="K2584" s="47"/>
      <c r="O2584" s="47"/>
    </row>
    <row r="2585" spans="11:15" ht="12.75">
      <c r="K2585" s="47"/>
      <c r="O2585" s="47"/>
    </row>
    <row r="2586" spans="11:15" ht="12.75">
      <c r="K2586" s="47"/>
      <c r="O2586" s="47"/>
    </row>
    <row r="2587" spans="11:15" ht="12.75">
      <c r="K2587" s="47"/>
      <c r="O2587" s="47"/>
    </row>
    <row r="2588" spans="11:15" ht="12.75">
      <c r="K2588" s="47"/>
      <c r="O2588" s="47"/>
    </row>
    <row r="2589" spans="11:15" ht="12.75">
      <c r="K2589" s="47"/>
      <c r="O2589" s="47"/>
    </row>
    <row r="2590" spans="11:15" ht="12.75">
      <c r="K2590" s="47"/>
      <c r="O2590" s="47"/>
    </row>
    <row r="2591" spans="11:15" ht="12.75">
      <c r="K2591" s="47"/>
      <c r="O2591" s="47"/>
    </row>
    <row r="2592" spans="11:15" ht="12.75">
      <c r="K2592" s="47"/>
      <c r="O2592" s="47"/>
    </row>
    <row r="2593" spans="11:15" ht="12.75">
      <c r="K2593" s="47"/>
      <c r="O2593" s="47"/>
    </row>
    <row r="2594" spans="11:15" ht="12.75">
      <c r="K2594" s="47"/>
      <c r="O2594" s="47"/>
    </row>
    <row r="2595" spans="11:15" ht="12.75">
      <c r="K2595" s="47"/>
      <c r="O2595" s="47"/>
    </row>
    <row r="2596" spans="11:15" ht="12.75">
      <c r="K2596" s="47"/>
      <c r="O2596" s="47"/>
    </row>
    <row r="2597" spans="11:15" ht="12.75">
      <c r="K2597" s="47"/>
      <c r="O2597" s="47"/>
    </row>
    <row r="2598" spans="11:15" ht="12.75">
      <c r="K2598" s="47"/>
      <c r="O2598" s="47"/>
    </row>
    <row r="2599" spans="11:15" ht="12.75">
      <c r="K2599" s="47"/>
      <c r="O2599" s="47"/>
    </row>
    <row r="2600" spans="11:15" ht="12.75">
      <c r="K2600" s="47"/>
      <c r="O2600" s="47"/>
    </row>
    <row r="2601" spans="11:15" ht="12.75">
      <c r="K2601" s="47"/>
      <c r="O2601" s="47"/>
    </row>
    <row r="2602" spans="11:15" ht="12.75">
      <c r="K2602" s="47"/>
      <c r="O2602" s="47"/>
    </row>
    <row r="2603" spans="11:15" ht="12.75">
      <c r="K2603" s="47"/>
      <c r="O2603" s="47"/>
    </row>
    <row r="2604" spans="11:15" ht="12.75">
      <c r="K2604" s="47"/>
      <c r="O2604" s="47"/>
    </row>
    <row r="2605" spans="11:15" ht="12.75">
      <c r="K2605" s="47"/>
      <c r="O2605" s="47"/>
    </row>
    <row r="2606" spans="11:15" ht="12.75">
      <c r="K2606" s="47"/>
      <c r="O2606" s="47"/>
    </row>
    <row r="2607" spans="11:15" ht="12.75">
      <c r="K2607" s="47"/>
      <c r="O2607" s="47"/>
    </row>
    <row r="2608" spans="11:15" ht="12.75">
      <c r="K2608" s="47"/>
      <c r="O2608" s="47"/>
    </row>
    <row r="2609" spans="11:15" ht="12.75">
      <c r="K2609" s="47"/>
      <c r="O2609" s="47"/>
    </row>
    <row r="2610" spans="11:15" ht="12.75">
      <c r="K2610" s="47"/>
      <c r="O2610" s="47"/>
    </row>
    <row r="2611" spans="11:15" ht="12.75">
      <c r="K2611" s="47"/>
      <c r="O2611" s="47"/>
    </row>
    <row r="2612" spans="11:15" ht="12.75">
      <c r="K2612" s="47"/>
      <c r="O2612" s="47"/>
    </row>
    <row r="2613" spans="11:15" ht="12.75">
      <c r="K2613" s="47"/>
      <c r="O2613" s="47"/>
    </row>
    <row r="2614" spans="11:15" ht="12.75">
      <c r="K2614" s="47"/>
      <c r="O2614" s="47"/>
    </row>
    <row r="2615" spans="11:15" ht="12.75">
      <c r="K2615" s="47"/>
      <c r="O2615" s="47"/>
    </row>
    <row r="2616" spans="11:15" ht="12.75">
      <c r="K2616" s="47"/>
      <c r="O2616" s="47"/>
    </row>
    <row r="2617" spans="11:15" ht="12.75">
      <c r="K2617" s="47"/>
      <c r="O2617" s="47"/>
    </row>
    <row r="2618" spans="11:15" ht="12.75">
      <c r="K2618" s="47"/>
      <c r="O2618" s="47"/>
    </row>
    <row r="2619" spans="11:15" ht="12.75">
      <c r="K2619" s="47"/>
      <c r="O2619" s="47"/>
    </row>
    <row r="2620" spans="11:15" ht="12.75">
      <c r="K2620" s="47"/>
      <c r="O2620" s="47"/>
    </row>
    <row r="2621" spans="11:15" ht="12.75">
      <c r="K2621" s="47"/>
      <c r="O2621" s="47"/>
    </row>
    <row r="2622" spans="11:15" ht="12.75">
      <c r="K2622" s="47"/>
      <c r="O2622" s="47"/>
    </row>
    <row r="2623" spans="11:15" ht="12.75">
      <c r="K2623" s="47"/>
      <c r="O2623" s="47"/>
    </row>
    <row r="2624" spans="11:15" ht="12.75">
      <c r="K2624" s="47"/>
      <c r="O2624" s="47"/>
    </row>
    <row r="2625" spans="11:15" ht="12.75">
      <c r="K2625" s="47"/>
      <c r="O2625" s="47"/>
    </row>
    <row r="2626" spans="11:15" ht="12.75">
      <c r="K2626" s="47"/>
      <c r="O2626" s="47"/>
    </row>
    <row r="2627" spans="11:15" ht="12.75">
      <c r="K2627" s="47"/>
      <c r="O2627" s="47"/>
    </row>
    <row r="2628" spans="11:15" ht="12.75">
      <c r="K2628" s="47"/>
      <c r="O2628" s="47"/>
    </row>
    <row r="2629" spans="11:15" ht="12.75">
      <c r="K2629" s="47"/>
      <c r="O2629" s="47"/>
    </row>
    <row r="2630" spans="11:15" ht="12.75">
      <c r="K2630" s="47"/>
      <c r="O2630" s="47"/>
    </row>
    <row r="2631" spans="11:15" ht="12.75">
      <c r="K2631" s="47"/>
      <c r="O2631" s="47"/>
    </row>
    <row r="2632" spans="11:15" ht="12.75">
      <c r="K2632" s="47"/>
      <c r="O2632" s="47"/>
    </row>
    <row r="2633" spans="11:15" ht="12.75">
      <c r="K2633" s="47"/>
      <c r="O2633" s="47"/>
    </row>
    <row r="2634" spans="11:15" ht="12.75">
      <c r="K2634" s="47"/>
      <c r="O2634" s="47"/>
    </row>
    <row r="2635" spans="11:15" ht="12.75">
      <c r="K2635" s="47"/>
      <c r="O2635" s="47"/>
    </row>
    <row r="2636" spans="11:15" ht="12.75">
      <c r="K2636" s="47"/>
      <c r="O2636" s="47"/>
    </row>
    <row r="2637" spans="11:15" ht="12.75">
      <c r="K2637" s="47"/>
      <c r="O2637" s="47"/>
    </row>
    <row r="2638" spans="11:15" ht="12.75">
      <c r="K2638" s="47"/>
      <c r="O2638" s="47"/>
    </row>
    <row r="2639" spans="11:15" ht="12.75">
      <c r="K2639" s="47"/>
      <c r="O2639" s="47"/>
    </row>
    <row r="2640" spans="11:15" ht="12.75">
      <c r="K2640" s="47"/>
      <c r="O2640" s="47"/>
    </row>
    <row r="2641" spans="11:15" ht="12.75">
      <c r="K2641" s="47"/>
      <c r="O2641" s="47"/>
    </row>
    <row r="2642" spans="11:15" ht="12.75">
      <c r="K2642" s="47"/>
      <c r="O2642" s="47"/>
    </row>
    <row r="2643" spans="11:15" ht="12.75">
      <c r="K2643" s="47"/>
      <c r="O2643" s="47"/>
    </row>
    <row r="2644" spans="11:15" ht="12.75">
      <c r="K2644" s="47"/>
      <c r="O2644" s="47"/>
    </row>
    <row r="2645" spans="11:15" ht="12.75">
      <c r="K2645" s="47"/>
      <c r="O2645" s="47"/>
    </row>
    <row r="2646" spans="11:15" ht="12.75">
      <c r="K2646" s="47"/>
      <c r="O2646" s="47"/>
    </row>
    <row r="2647" spans="11:15" ht="12.75">
      <c r="K2647" s="47"/>
      <c r="O2647" s="47"/>
    </row>
    <row r="2648" spans="11:15" ht="12.75">
      <c r="K2648" s="47"/>
      <c r="O2648" s="47"/>
    </row>
    <row r="2649" spans="11:15" ht="12.75">
      <c r="K2649" s="47"/>
      <c r="O2649" s="47"/>
    </row>
    <row r="2650" spans="11:15" ht="12.75">
      <c r="K2650" s="47"/>
      <c r="O2650" s="47"/>
    </row>
    <row r="2651" spans="11:15" ht="12.75">
      <c r="K2651" s="47"/>
      <c r="O2651" s="47"/>
    </row>
    <row r="2652" spans="11:15" ht="12.75">
      <c r="K2652" s="47"/>
      <c r="O2652" s="47"/>
    </row>
    <row r="2653" spans="11:15" ht="12.75">
      <c r="K2653" s="47"/>
      <c r="O2653" s="47"/>
    </row>
    <row r="2654" spans="11:15" ht="12.75">
      <c r="K2654" s="47"/>
      <c r="O2654" s="47"/>
    </row>
    <row r="2655" spans="11:15" ht="12.75">
      <c r="K2655" s="47"/>
      <c r="O2655" s="47"/>
    </row>
    <row r="2656" spans="11:15" ht="12.75">
      <c r="K2656" s="47"/>
      <c r="O2656" s="47"/>
    </row>
    <row r="2657" spans="11:15" ht="12.75">
      <c r="K2657" s="47"/>
      <c r="O2657" s="47"/>
    </row>
    <row r="2658" spans="11:15" ht="12.75">
      <c r="K2658" s="47"/>
      <c r="O2658" s="47"/>
    </row>
    <row r="2659" spans="11:15" ht="12.75">
      <c r="K2659" s="47"/>
      <c r="O2659" s="47"/>
    </row>
    <row r="2660" spans="11:15" ht="12.75">
      <c r="K2660" s="47"/>
      <c r="O2660" s="47"/>
    </row>
    <row r="2661" spans="11:15" ht="12.75">
      <c r="K2661" s="47"/>
      <c r="O2661" s="47"/>
    </row>
    <row r="2662" spans="11:15" ht="12.75">
      <c r="K2662" s="47"/>
      <c r="O2662" s="47"/>
    </row>
    <row r="2663" spans="11:15" ht="12.75">
      <c r="K2663" s="47"/>
      <c r="O2663" s="47"/>
    </row>
    <row r="2664" spans="11:15" ht="12.75">
      <c r="K2664" s="47"/>
      <c r="O2664" s="47"/>
    </row>
    <row r="2665" spans="11:15" ht="12.75">
      <c r="K2665" s="47"/>
      <c r="O2665" s="47"/>
    </row>
    <row r="2666" spans="11:15" ht="12.75">
      <c r="K2666" s="47"/>
      <c r="O2666" s="47"/>
    </row>
    <row r="2667" spans="11:15" ht="12.75">
      <c r="K2667" s="47"/>
      <c r="O2667" s="47"/>
    </row>
    <row r="2668" spans="11:15" ht="12.75">
      <c r="K2668" s="47"/>
      <c r="O2668" s="47"/>
    </row>
    <row r="2669" spans="11:15" ht="12.75">
      <c r="K2669" s="47"/>
      <c r="O2669" s="47"/>
    </row>
    <row r="2670" spans="11:15" ht="12.75">
      <c r="K2670" s="47"/>
      <c r="O2670" s="47"/>
    </row>
    <row r="2671" spans="11:15" ht="12.75">
      <c r="K2671" s="47"/>
      <c r="O2671" s="47"/>
    </row>
    <row r="2672" spans="11:15" ht="12.75">
      <c r="K2672" s="47"/>
      <c r="O2672" s="47"/>
    </row>
    <row r="2673" spans="11:15" ht="12.75">
      <c r="K2673" s="47"/>
      <c r="O2673" s="47"/>
    </row>
    <row r="2674" spans="11:15" ht="12.75">
      <c r="K2674" s="47"/>
      <c r="O2674" s="47"/>
    </row>
    <row r="2675" spans="11:15" ht="12.75">
      <c r="K2675" s="47"/>
      <c r="O2675" s="47"/>
    </row>
    <row r="2676" spans="11:15" ht="12.75">
      <c r="K2676" s="47"/>
      <c r="O2676" s="47"/>
    </row>
    <row r="2677" spans="11:15" ht="12.75">
      <c r="K2677" s="47"/>
      <c r="O2677" s="47"/>
    </row>
    <row r="2678" spans="11:15" ht="12.75">
      <c r="K2678" s="47"/>
      <c r="O2678" s="47"/>
    </row>
    <row r="2679" spans="11:15" ht="12.75">
      <c r="K2679" s="47"/>
      <c r="O2679" s="47"/>
    </row>
    <row r="2680" spans="11:15" ht="12.75">
      <c r="K2680" s="47"/>
      <c r="O2680" s="47"/>
    </row>
    <row r="2681" spans="11:15" ht="12.75">
      <c r="K2681" s="47"/>
      <c r="O2681" s="47"/>
    </row>
    <row r="2682" spans="11:15" ht="12.75">
      <c r="K2682" s="47"/>
      <c r="O2682" s="47"/>
    </row>
    <row r="2683" spans="11:15" ht="12.75">
      <c r="K2683" s="47"/>
      <c r="O2683" s="47"/>
    </row>
    <row r="2684" spans="11:15" ht="12.75">
      <c r="K2684" s="47"/>
      <c r="O2684" s="47"/>
    </row>
    <row r="2685" spans="11:15" ht="12.75">
      <c r="K2685" s="47"/>
      <c r="O2685" s="47"/>
    </row>
    <row r="2686" spans="11:15" ht="12.75">
      <c r="K2686" s="47"/>
      <c r="O2686" s="47"/>
    </row>
    <row r="2687" spans="11:15" ht="12.75">
      <c r="K2687" s="47"/>
      <c r="O2687" s="47"/>
    </row>
    <row r="2688" spans="11:15" ht="12.75">
      <c r="K2688" s="47"/>
      <c r="O2688" s="47"/>
    </row>
    <row r="2689" spans="11:15" ht="12.75">
      <c r="K2689" s="47"/>
      <c r="O2689" s="47"/>
    </row>
    <row r="2690" spans="11:15" ht="12.75">
      <c r="K2690" s="47"/>
      <c r="O2690" s="47"/>
    </row>
    <row r="2691" spans="11:15" ht="12.75">
      <c r="K2691" s="47"/>
      <c r="O2691" s="47"/>
    </row>
    <row r="2692" spans="11:15" ht="12.75">
      <c r="K2692" s="47"/>
      <c r="O2692" s="47"/>
    </row>
    <row r="2693" spans="11:15" ht="12.75">
      <c r="K2693" s="47"/>
      <c r="O2693" s="47"/>
    </row>
    <row r="2694" spans="11:15" ht="12.75">
      <c r="K2694" s="47"/>
      <c r="O2694" s="47"/>
    </row>
    <row r="2695" spans="11:15" ht="12.75">
      <c r="K2695" s="47"/>
      <c r="O2695" s="47"/>
    </row>
    <row r="2696" spans="11:15" ht="12.75">
      <c r="K2696" s="47"/>
      <c r="O2696" s="47"/>
    </row>
    <row r="2697" spans="11:15" ht="12.75">
      <c r="K2697" s="47"/>
      <c r="O2697" s="47"/>
    </row>
    <row r="2698" spans="11:15" ht="12.75">
      <c r="K2698" s="47"/>
      <c r="O2698" s="47"/>
    </row>
    <row r="2699" spans="11:15" ht="12.75">
      <c r="K2699" s="47"/>
      <c r="O2699" s="47"/>
    </row>
    <row r="2700" spans="11:15" ht="12.75">
      <c r="K2700" s="47"/>
      <c r="O2700" s="47"/>
    </row>
    <row r="2701" spans="11:15" ht="12.75">
      <c r="K2701" s="47"/>
      <c r="O2701" s="47"/>
    </row>
    <row r="2702" spans="11:15" ht="12.75">
      <c r="K2702" s="47"/>
      <c r="O2702" s="47"/>
    </row>
    <row r="2703" spans="11:15" ht="12.75">
      <c r="K2703" s="47"/>
      <c r="O2703" s="47"/>
    </row>
    <row r="2704" spans="11:15" ht="12.75">
      <c r="K2704" s="47"/>
      <c r="O2704" s="47"/>
    </row>
    <row r="2705" spans="11:15" ht="12.75">
      <c r="K2705" s="47"/>
      <c r="O2705" s="47"/>
    </row>
    <row r="2706" spans="11:15" ht="12.75">
      <c r="K2706" s="47"/>
      <c r="O2706" s="47"/>
    </row>
    <row r="2707" spans="11:15" ht="12.75">
      <c r="K2707" s="47"/>
      <c r="O2707" s="47"/>
    </row>
    <row r="2708" spans="11:15" ht="12.75">
      <c r="K2708" s="47"/>
      <c r="O2708" s="47"/>
    </row>
    <row r="2709" spans="11:15" ht="12.75">
      <c r="K2709" s="47"/>
      <c r="O2709" s="47"/>
    </row>
    <row r="2710" spans="11:15" ht="12.75">
      <c r="K2710" s="47"/>
      <c r="O2710" s="47"/>
    </row>
    <row r="2711" spans="11:15" ht="12.75">
      <c r="K2711" s="47"/>
      <c r="O2711" s="47"/>
    </row>
    <row r="2712" spans="11:15" ht="12.75">
      <c r="K2712" s="47"/>
      <c r="O2712" s="47"/>
    </row>
    <row r="2713" spans="11:15" ht="12.75">
      <c r="K2713" s="47"/>
      <c r="O2713" s="47"/>
    </row>
    <row r="2714" spans="11:15" ht="12.75">
      <c r="K2714" s="47"/>
      <c r="O2714" s="47"/>
    </row>
    <row r="2715" spans="11:15" ht="12.75">
      <c r="K2715" s="47"/>
      <c r="O2715" s="47"/>
    </row>
    <row r="2716" spans="11:15" ht="12.75">
      <c r="K2716" s="47"/>
      <c r="O2716" s="47"/>
    </row>
    <row r="2717" spans="11:15" ht="12.75">
      <c r="K2717" s="47"/>
      <c r="O2717" s="47"/>
    </row>
    <row r="2718" spans="11:15" ht="12.75">
      <c r="K2718" s="47"/>
      <c r="O2718" s="47"/>
    </row>
    <row r="2719" spans="11:15" ht="12.75">
      <c r="K2719" s="47"/>
      <c r="O2719" s="47"/>
    </row>
    <row r="2720" spans="11:15" ht="12.75">
      <c r="K2720" s="47"/>
      <c r="O2720" s="47"/>
    </row>
    <row r="2721" spans="11:15" ht="12.75">
      <c r="K2721" s="47"/>
      <c r="O2721" s="47"/>
    </row>
    <row r="2722" spans="11:15" ht="12.75">
      <c r="K2722" s="47"/>
      <c r="O2722" s="47"/>
    </row>
    <row r="2723" spans="11:15" ht="12.75">
      <c r="K2723" s="47"/>
      <c r="O2723" s="47"/>
    </row>
    <row r="2724" spans="11:15" ht="12.75">
      <c r="K2724" s="47"/>
      <c r="O2724" s="47"/>
    </row>
    <row r="2725" spans="11:15" ht="12.75">
      <c r="K2725" s="47"/>
      <c r="O2725" s="47"/>
    </row>
    <row r="2726" spans="11:15" ht="12.75">
      <c r="K2726" s="47"/>
      <c r="O2726" s="47"/>
    </row>
    <row r="2727" spans="11:15" ht="12.75">
      <c r="K2727" s="47"/>
      <c r="O2727" s="47"/>
    </row>
    <row r="2728" spans="11:15" ht="12.75">
      <c r="K2728" s="47"/>
      <c r="O2728" s="47"/>
    </row>
    <row r="2729" spans="11:15" ht="12.75">
      <c r="K2729" s="47"/>
      <c r="O2729" s="47"/>
    </row>
    <row r="2730" spans="11:15" ht="12.75">
      <c r="K2730" s="47"/>
      <c r="O2730" s="47"/>
    </row>
    <row r="2731" spans="11:15" ht="12.75">
      <c r="K2731" s="47"/>
      <c r="O2731" s="47"/>
    </row>
    <row r="2732" spans="11:15" ht="12.75">
      <c r="K2732" s="47"/>
      <c r="O2732" s="47"/>
    </row>
    <row r="2733" spans="11:15" ht="12.75">
      <c r="K2733" s="47"/>
      <c r="O2733" s="47"/>
    </row>
    <row r="2734" spans="11:15" ht="12.75">
      <c r="K2734" s="47"/>
      <c r="O2734" s="47"/>
    </row>
    <row r="2735" spans="11:15" ht="12.75">
      <c r="K2735" s="47"/>
      <c r="O2735" s="47"/>
    </row>
    <row r="2736" spans="11:15" ht="12.75">
      <c r="K2736" s="47"/>
      <c r="O2736" s="47"/>
    </row>
    <row r="2737" spans="11:15" ht="12.75">
      <c r="K2737" s="47"/>
      <c r="O2737" s="47"/>
    </row>
    <row r="2738" spans="11:15" ht="12.75">
      <c r="K2738" s="47"/>
      <c r="O2738" s="47"/>
    </row>
    <row r="2739" spans="11:15" ht="12.75">
      <c r="K2739" s="47"/>
      <c r="O2739" s="47"/>
    </row>
    <row r="2740" spans="11:15" ht="12.75">
      <c r="K2740" s="47"/>
      <c r="O2740" s="47"/>
    </row>
    <row r="2741" spans="11:15" ht="12.75">
      <c r="K2741" s="47"/>
      <c r="O2741" s="47"/>
    </row>
    <row r="2742" spans="11:15" ht="12.75">
      <c r="K2742" s="47"/>
      <c r="O2742" s="47"/>
    </row>
    <row r="2743" spans="11:15" ht="12.75">
      <c r="K2743" s="47"/>
      <c r="O2743" s="47"/>
    </row>
    <row r="2744" spans="11:15" ht="12.75">
      <c r="K2744" s="47"/>
      <c r="O2744" s="47"/>
    </row>
    <row r="2745" spans="11:15" ht="12.75">
      <c r="K2745" s="47"/>
      <c r="O2745" s="47"/>
    </row>
    <row r="2746" spans="11:15" ht="12.75">
      <c r="K2746" s="47"/>
      <c r="O2746" s="47"/>
    </row>
    <row r="2747" spans="11:15" ht="12.75">
      <c r="K2747" s="47"/>
      <c r="O2747" s="47"/>
    </row>
    <row r="2748" spans="11:15" ht="12.75">
      <c r="K2748" s="47"/>
      <c r="O2748" s="47"/>
    </row>
    <row r="2749" spans="11:15" ht="12.75">
      <c r="K2749" s="47"/>
      <c r="O2749" s="47"/>
    </row>
    <row r="2750" spans="11:15" ht="12.75">
      <c r="K2750" s="47"/>
      <c r="O2750" s="47"/>
    </row>
    <row r="2751" spans="11:15" ht="12.75">
      <c r="K2751" s="47"/>
      <c r="O2751" s="47"/>
    </row>
    <row r="2752" spans="11:15" ht="12.75">
      <c r="K2752" s="47"/>
      <c r="O2752" s="47"/>
    </row>
    <row r="2753" spans="11:15" ht="12.75">
      <c r="K2753" s="47"/>
      <c r="O2753" s="47"/>
    </row>
    <row r="2754" spans="11:15" ht="12.75">
      <c r="K2754" s="47"/>
      <c r="O2754" s="47"/>
    </row>
    <row r="2755" spans="11:15" ht="12.75">
      <c r="K2755" s="47"/>
      <c r="O2755" s="47"/>
    </row>
    <row r="2756" spans="11:15" ht="12.75">
      <c r="K2756" s="47"/>
      <c r="O2756" s="47"/>
    </row>
    <row r="2757" spans="11:15" ht="12.75">
      <c r="K2757" s="47"/>
      <c r="O2757" s="47"/>
    </row>
    <row r="2758" spans="11:15" ht="12.75">
      <c r="K2758" s="47"/>
      <c r="O2758" s="47"/>
    </row>
    <row r="2759" spans="11:15" ht="12.75">
      <c r="K2759" s="47"/>
      <c r="O2759" s="47"/>
    </row>
    <row r="2760" spans="11:15" ht="12.75">
      <c r="K2760" s="47"/>
      <c r="O2760" s="47"/>
    </row>
    <row r="2761" spans="11:15" ht="12.75">
      <c r="K2761" s="47"/>
      <c r="O2761" s="47"/>
    </row>
    <row r="2762" spans="11:15" ht="12.75">
      <c r="K2762" s="47"/>
      <c r="O2762" s="47"/>
    </row>
    <row r="2763" spans="11:15" ht="12.75">
      <c r="K2763" s="47"/>
      <c r="O2763" s="47"/>
    </row>
    <row r="2764" spans="11:15" ht="12.75">
      <c r="K2764" s="47"/>
      <c r="O2764" s="47"/>
    </row>
    <row r="2765" spans="11:15" ht="12.75">
      <c r="K2765" s="47"/>
      <c r="O2765" s="47"/>
    </row>
    <row r="2766" spans="11:15" ht="12.75">
      <c r="K2766" s="47"/>
      <c r="O2766" s="47"/>
    </row>
    <row r="2767" spans="11:15" ht="12.75">
      <c r="K2767" s="47"/>
      <c r="O2767" s="47"/>
    </row>
    <row r="2768" spans="11:15" ht="12.75">
      <c r="K2768" s="47"/>
      <c r="O2768" s="47"/>
    </row>
    <row r="2769" spans="11:15" ht="12.75">
      <c r="K2769" s="47"/>
      <c r="O2769" s="47"/>
    </row>
    <row r="2770" spans="11:15" ht="12.75">
      <c r="K2770" s="47"/>
      <c r="O2770" s="47"/>
    </row>
    <row r="2771" spans="11:15" ht="12.75">
      <c r="K2771" s="47"/>
      <c r="O2771" s="47"/>
    </row>
    <row r="2772" spans="11:15" ht="12.75">
      <c r="K2772" s="47"/>
      <c r="O2772" s="47"/>
    </row>
    <row r="2773" spans="11:15" ht="12.75">
      <c r="K2773" s="47"/>
      <c r="O2773" s="47"/>
    </row>
    <row r="2774" spans="11:15" ht="12.75">
      <c r="K2774" s="47"/>
      <c r="O2774" s="47"/>
    </row>
    <row r="2775" spans="11:15" ht="12.75">
      <c r="K2775" s="47"/>
      <c r="O2775" s="47"/>
    </row>
    <row r="2776" spans="11:15" ht="12.75">
      <c r="K2776" s="47"/>
      <c r="O2776" s="47"/>
    </row>
    <row r="2777" spans="11:15" ht="12.75">
      <c r="K2777" s="47"/>
      <c r="O2777" s="47"/>
    </row>
    <row r="2778" spans="11:15" ht="12.75">
      <c r="K2778" s="47"/>
      <c r="O2778" s="47"/>
    </row>
    <row r="2779" spans="11:15" ht="12.75">
      <c r="K2779" s="47"/>
      <c r="O2779" s="47"/>
    </row>
    <row r="2780" spans="11:15" ht="12.75">
      <c r="K2780" s="47"/>
      <c r="O2780" s="47"/>
    </row>
    <row r="2781" spans="11:15" ht="12.75">
      <c r="K2781" s="47"/>
      <c r="O2781" s="47"/>
    </row>
    <row r="2782" spans="11:15" ht="12.75">
      <c r="K2782" s="47"/>
      <c r="O2782" s="47"/>
    </row>
    <row r="2783" spans="11:15" ht="12.75">
      <c r="K2783" s="47"/>
      <c r="O2783" s="47"/>
    </row>
    <row r="2784" spans="11:15" ht="12.75">
      <c r="K2784" s="47"/>
      <c r="O2784" s="47"/>
    </row>
    <row r="2785" spans="11:15" ht="12.75">
      <c r="K2785" s="47"/>
      <c r="O2785" s="47"/>
    </row>
    <row r="2786" spans="11:15" ht="12.75">
      <c r="K2786" s="47"/>
      <c r="O2786" s="47"/>
    </row>
    <row r="2787" spans="11:15" ht="12.75">
      <c r="K2787" s="47"/>
      <c r="O2787" s="47"/>
    </row>
    <row r="2788" spans="11:15" ht="12.75">
      <c r="K2788" s="47"/>
      <c r="O2788" s="47"/>
    </row>
    <row r="2789" spans="11:15" ht="12.75">
      <c r="K2789" s="47"/>
      <c r="O2789" s="47"/>
    </row>
    <row r="2790" spans="11:15" ht="12.75">
      <c r="K2790" s="47"/>
      <c r="O2790" s="47"/>
    </row>
    <row r="2791" spans="11:15" ht="12.75">
      <c r="K2791" s="47"/>
      <c r="O2791" s="47"/>
    </row>
    <row r="2792" spans="11:15" ht="12.75">
      <c r="K2792" s="47"/>
      <c r="O2792" s="47"/>
    </row>
    <row r="2793" spans="11:15" ht="12.75">
      <c r="K2793" s="47"/>
      <c r="O2793" s="47"/>
    </row>
    <row r="2794" spans="11:15" ht="12.75">
      <c r="K2794" s="47"/>
      <c r="O2794" s="47"/>
    </row>
    <row r="2795" spans="11:15" ht="12.75">
      <c r="K2795" s="47"/>
      <c r="O2795" s="47"/>
    </row>
    <row r="2796" spans="11:15" ht="12.75">
      <c r="K2796" s="47"/>
      <c r="O2796" s="47"/>
    </row>
    <row r="2797" spans="11:15" ht="12.75">
      <c r="K2797" s="47"/>
      <c r="O2797" s="47"/>
    </row>
    <row r="2798" spans="11:15" ht="12.75">
      <c r="K2798" s="47"/>
      <c r="O2798" s="47"/>
    </row>
    <row r="2799" spans="11:15" ht="12.75">
      <c r="K2799" s="47"/>
      <c r="O2799" s="47"/>
    </row>
    <row r="2800" spans="11:15" ht="12.75">
      <c r="K2800" s="47"/>
      <c r="O2800" s="47"/>
    </row>
    <row r="2801" spans="11:15" ht="12.75">
      <c r="K2801" s="47"/>
      <c r="O2801" s="47"/>
    </row>
    <row r="2802" spans="11:15" ht="12.75">
      <c r="K2802" s="47"/>
      <c r="O2802" s="47"/>
    </row>
    <row r="2803" spans="11:15" ht="12.75">
      <c r="K2803" s="47"/>
      <c r="O2803" s="47"/>
    </row>
    <row r="2804" spans="11:15" ht="12.75">
      <c r="K2804" s="47"/>
      <c r="O2804" s="47"/>
    </row>
    <row r="2805" spans="11:15" ht="12.75">
      <c r="K2805" s="47"/>
      <c r="O2805" s="47"/>
    </row>
    <row r="2806" spans="11:15" ht="12.75">
      <c r="K2806" s="47"/>
      <c r="O2806" s="47"/>
    </row>
    <row r="2807" spans="11:15" ht="12.75">
      <c r="K2807" s="47"/>
      <c r="O2807" s="47"/>
    </row>
    <row r="2808" spans="11:15" ht="12.75">
      <c r="K2808" s="47"/>
      <c r="O2808" s="47"/>
    </row>
    <row r="2809" spans="11:15" ht="12.75">
      <c r="K2809" s="47"/>
      <c r="O2809" s="47"/>
    </row>
    <row r="2810" spans="11:15" ht="12.75">
      <c r="K2810" s="47"/>
      <c r="O2810" s="47"/>
    </row>
    <row r="2811" spans="11:15" ht="12.75">
      <c r="K2811" s="47"/>
      <c r="O2811" s="47"/>
    </row>
    <row r="2812" spans="11:15" ht="12.75">
      <c r="K2812" s="47"/>
      <c r="O2812" s="47"/>
    </row>
    <row r="2813" spans="11:15" ht="12.75">
      <c r="K2813" s="47"/>
      <c r="O2813" s="47"/>
    </row>
    <row r="2814" spans="11:15" ht="12.75">
      <c r="K2814" s="47"/>
      <c r="O2814" s="47"/>
    </row>
    <row r="2815" spans="11:15" ht="12.75">
      <c r="K2815" s="47"/>
      <c r="O2815" s="47"/>
    </row>
    <row r="2816" spans="11:15" ht="12.75">
      <c r="K2816" s="47"/>
      <c r="O2816" s="47"/>
    </row>
    <row r="2817" spans="11:15" ht="12.75">
      <c r="K2817" s="47"/>
      <c r="O2817" s="47"/>
    </row>
    <row r="2818" spans="11:15" ht="12.75">
      <c r="K2818" s="47"/>
      <c r="O2818" s="47"/>
    </row>
    <row r="2819" spans="11:15" ht="12.75">
      <c r="K2819" s="47"/>
      <c r="O2819" s="47"/>
    </row>
    <row r="2820" spans="11:15" ht="12.75">
      <c r="K2820" s="47"/>
      <c r="O2820" s="47"/>
    </row>
    <row r="2821" spans="11:15" ht="12.75">
      <c r="K2821" s="47"/>
      <c r="O2821" s="47"/>
    </row>
    <row r="2822" spans="11:15" ht="12.75">
      <c r="K2822" s="47"/>
      <c r="O2822" s="47"/>
    </row>
    <row r="2823" spans="11:15" ht="12.75">
      <c r="K2823" s="47"/>
      <c r="O2823" s="47"/>
    </row>
    <row r="2824" spans="11:15" ht="12.75">
      <c r="K2824" s="47"/>
      <c r="O2824" s="47"/>
    </row>
    <row r="2825" spans="11:15" ht="12.75">
      <c r="K2825" s="47"/>
      <c r="O2825" s="47"/>
    </row>
    <row r="2826" spans="11:15" ht="12.75">
      <c r="K2826" s="47"/>
      <c r="O2826" s="47"/>
    </row>
    <row r="2827" spans="11:15" ht="12.75">
      <c r="K2827" s="47"/>
      <c r="O2827" s="47"/>
    </row>
    <row r="2828" spans="11:15" ht="12.75">
      <c r="K2828" s="47"/>
      <c r="O2828" s="47"/>
    </row>
    <row r="2829" spans="11:15" ht="12.75">
      <c r="K2829" s="47"/>
      <c r="O2829" s="47"/>
    </row>
    <row r="2830" spans="11:15" ht="12.75">
      <c r="K2830" s="47"/>
      <c r="O2830" s="47"/>
    </row>
    <row r="2831" spans="11:15" ht="12.75">
      <c r="K2831" s="47"/>
      <c r="O2831" s="47"/>
    </row>
    <row r="2832" spans="11:15" ht="12.75">
      <c r="K2832" s="47"/>
      <c r="O2832" s="47"/>
    </row>
    <row r="2833" spans="11:15" ht="12.75">
      <c r="K2833" s="47"/>
      <c r="O2833" s="47"/>
    </row>
    <row r="2834" spans="11:15" ht="12.75">
      <c r="K2834" s="47"/>
      <c r="O2834" s="47"/>
    </row>
    <row r="2835" spans="11:15" ht="12.75">
      <c r="K2835" s="47"/>
      <c r="O2835" s="47"/>
    </row>
    <row r="2836" spans="11:15" ht="12.75">
      <c r="K2836" s="47"/>
      <c r="O2836" s="47"/>
    </row>
    <row r="2837" spans="11:15" ht="12.75">
      <c r="K2837" s="47"/>
      <c r="O2837" s="47"/>
    </row>
    <row r="2838" spans="11:15" ht="12.75">
      <c r="K2838" s="47"/>
      <c r="O2838" s="47"/>
    </row>
    <row r="2839" spans="11:15" ht="12.75">
      <c r="K2839" s="47"/>
      <c r="O2839" s="47"/>
    </row>
    <row r="2840" spans="11:15" ht="12.75">
      <c r="K2840" s="47"/>
      <c r="O2840" s="47"/>
    </row>
    <row r="2841" spans="11:15" ht="12.75">
      <c r="K2841" s="47"/>
      <c r="O2841" s="47"/>
    </row>
    <row r="2842" spans="11:15" ht="12.75">
      <c r="K2842" s="47"/>
      <c r="O2842" s="47"/>
    </row>
    <row r="2843" spans="11:15" ht="12.75">
      <c r="K2843" s="47"/>
      <c r="O2843" s="47"/>
    </row>
    <row r="2844" spans="11:15" ht="12.75">
      <c r="K2844" s="47"/>
      <c r="O2844" s="47"/>
    </row>
    <row r="2845" spans="11:15" ht="12.75">
      <c r="K2845" s="47"/>
      <c r="O2845" s="47"/>
    </row>
    <row r="2846" spans="11:15" ht="12.75">
      <c r="K2846" s="47"/>
      <c r="O2846" s="47"/>
    </row>
    <row r="2847" spans="11:15" ht="12.75">
      <c r="K2847" s="47"/>
      <c r="O2847" s="47"/>
    </row>
    <row r="2848" spans="11:15" ht="12.75">
      <c r="K2848" s="47"/>
      <c r="O2848" s="47"/>
    </row>
    <row r="2849" spans="11:15" ht="12.75">
      <c r="K2849" s="47"/>
      <c r="O2849" s="47"/>
    </row>
    <row r="2850" spans="11:15" ht="12.75">
      <c r="K2850" s="47"/>
      <c r="O2850" s="47"/>
    </row>
    <row r="2851" spans="11:15" ht="12.75">
      <c r="K2851" s="47"/>
      <c r="O2851" s="47"/>
    </row>
    <row r="2852" spans="11:15" ht="12.75">
      <c r="K2852" s="47"/>
      <c r="O2852" s="47"/>
    </row>
    <row r="2853" spans="11:15" ht="12.75">
      <c r="K2853" s="47"/>
      <c r="O2853" s="47"/>
    </row>
    <row r="2854" spans="11:15" ht="12.75">
      <c r="K2854" s="47"/>
      <c r="O2854" s="47"/>
    </row>
    <row r="2855" spans="11:15" ht="12.75">
      <c r="K2855" s="47"/>
      <c r="O2855" s="47"/>
    </row>
    <row r="2856" spans="11:15" ht="12.75">
      <c r="K2856" s="47"/>
      <c r="O2856" s="47"/>
    </row>
    <row r="2857" spans="11:15" ht="12.75">
      <c r="K2857" s="47"/>
      <c r="O2857" s="47"/>
    </row>
    <row r="2858" spans="11:15" ht="12.75">
      <c r="K2858" s="47"/>
      <c r="O2858" s="47"/>
    </row>
    <row r="2859" spans="11:15" ht="12.75">
      <c r="K2859" s="47"/>
      <c r="O2859" s="47"/>
    </row>
    <row r="2860" spans="11:15" ht="12.75">
      <c r="K2860" s="47"/>
      <c r="O2860" s="47"/>
    </row>
    <row r="2861" spans="11:15" ht="12.75">
      <c r="K2861" s="47"/>
      <c r="O2861" s="47"/>
    </row>
    <row r="2862" spans="11:15" ht="12.75">
      <c r="K2862" s="47"/>
      <c r="O2862" s="47"/>
    </row>
    <row r="2863" spans="11:15" ht="12.75">
      <c r="K2863" s="47"/>
      <c r="O2863" s="47"/>
    </row>
    <row r="2864" spans="11:15" ht="12.75">
      <c r="K2864" s="47"/>
      <c r="O2864" s="47"/>
    </row>
    <row r="2865" spans="11:15" ht="12.75">
      <c r="K2865" s="47"/>
      <c r="O2865" s="47"/>
    </row>
    <row r="2866" spans="11:15" ht="12.75">
      <c r="K2866" s="47"/>
      <c r="O2866" s="47"/>
    </row>
    <row r="2867" spans="11:15" ht="12.75">
      <c r="K2867" s="47"/>
      <c r="O2867" s="47"/>
    </row>
    <row r="2868" spans="11:15" ht="12.75">
      <c r="K2868" s="47"/>
      <c r="O2868" s="47"/>
    </row>
    <row r="2869" spans="11:15" ht="12.75">
      <c r="K2869" s="47"/>
      <c r="O2869" s="47"/>
    </row>
    <row r="2870" spans="11:15" ht="12.75">
      <c r="K2870" s="47"/>
      <c r="O2870" s="47"/>
    </row>
    <row r="2871" spans="11:15" ht="12.75">
      <c r="K2871" s="47"/>
      <c r="O2871" s="47"/>
    </row>
    <row r="2872" spans="11:15" ht="12.75">
      <c r="K2872" s="47"/>
      <c r="O2872" s="47"/>
    </row>
    <row r="2873" spans="11:15" ht="12.75">
      <c r="K2873" s="47"/>
      <c r="O2873" s="47"/>
    </row>
    <row r="2874" spans="11:15" ht="12.75">
      <c r="K2874" s="47"/>
      <c r="O2874" s="47"/>
    </row>
    <row r="2875" spans="11:15" ht="12.75">
      <c r="K2875" s="47"/>
      <c r="O2875" s="47"/>
    </row>
    <row r="2876" spans="11:15" ht="12.75">
      <c r="K2876" s="47"/>
      <c r="O2876" s="47"/>
    </row>
    <row r="2877" spans="11:15" ht="12.75">
      <c r="K2877" s="47"/>
      <c r="O2877" s="47"/>
    </row>
    <row r="2878" spans="11:15" ht="12.75">
      <c r="K2878" s="47"/>
      <c r="O2878" s="47"/>
    </row>
    <row r="2879" spans="11:15" ht="12.75">
      <c r="K2879" s="47"/>
      <c r="O2879" s="47"/>
    </row>
    <row r="2880" spans="11:15" ht="12.75">
      <c r="K2880" s="47"/>
      <c r="O2880" s="47"/>
    </row>
    <row r="2881" spans="11:15" ht="12.75">
      <c r="K2881" s="47"/>
      <c r="O2881" s="47"/>
    </row>
    <row r="2882" spans="11:15" ht="12.75">
      <c r="K2882" s="47"/>
      <c r="O2882" s="47"/>
    </row>
    <row r="2883" spans="11:15" ht="12.75">
      <c r="K2883" s="47"/>
      <c r="O2883" s="47"/>
    </row>
    <row r="2884" spans="11:15" ht="12.75">
      <c r="K2884" s="47"/>
      <c r="O2884" s="47"/>
    </row>
    <row r="2885" spans="11:15" ht="12.75">
      <c r="K2885" s="47"/>
      <c r="O2885" s="47"/>
    </row>
    <row r="2886" spans="11:15" ht="12.75">
      <c r="K2886" s="47"/>
      <c r="O2886" s="47"/>
    </row>
    <row r="2887" spans="11:15" ht="12.75">
      <c r="K2887" s="47"/>
      <c r="O2887" s="47"/>
    </row>
    <row r="2888" spans="11:15" ht="12.75">
      <c r="K2888" s="47"/>
      <c r="O2888" s="47"/>
    </row>
    <row r="2889" spans="11:15" ht="12.75">
      <c r="K2889" s="47"/>
      <c r="O2889" s="47"/>
    </row>
    <row r="2890" spans="11:15" ht="12.75">
      <c r="K2890" s="47"/>
      <c r="O2890" s="47"/>
    </row>
    <row r="2891" spans="11:15" ht="12.75">
      <c r="K2891" s="47"/>
      <c r="O2891" s="47"/>
    </row>
    <row r="2892" spans="11:15" ht="12.75">
      <c r="K2892" s="47"/>
      <c r="O2892" s="47"/>
    </row>
    <row r="2893" spans="11:15" ht="12.75">
      <c r="K2893" s="47"/>
      <c r="O2893" s="47"/>
    </row>
    <row r="2894" spans="11:15" ht="12.75">
      <c r="K2894" s="47"/>
      <c r="O2894" s="47"/>
    </row>
    <row r="2895" spans="11:15" ht="12.75">
      <c r="K2895" s="47"/>
      <c r="O2895" s="47"/>
    </row>
    <row r="2896" spans="11:15" ht="12.75">
      <c r="K2896" s="47"/>
      <c r="O2896" s="47"/>
    </row>
    <row r="2897" spans="11:15" ht="12.75">
      <c r="K2897" s="47"/>
      <c r="O2897" s="47"/>
    </row>
    <row r="2898" spans="11:15" ht="12.75">
      <c r="K2898" s="47"/>
      <c r="O2898" s="47"/>
    </row>
    <row r="2899" spans="11:15" ht="12.75">
      <c r="K2899" s="47"/>
      <c r="O2899" s="47"/>
    </row>
    <row r="2900" spans="11:15" ht="12.75">
      <c r="K2900" s="47"/>
      <c r="O2900" s="47"/>
    </row>
    <row r="2901" spans="11:15" ht="12.75">
      <c r="K2901" s="47"/>
      <c r="O2901" s="47"/>
    </row>
    <row r="2902" spans="11:15" ht="12.75">
      <c r="K2902" s="47"/>
      <c r="O2902" s="47"/>
    </row>
    <row r="2903" spans="11:15" ht="12.75">
      <c r="K2903" s="47"/>
      <c r="O2903" s="47"/>
    </row>
    <row r="2904" spans="11:15" ht="12.75">
      <c r="K2904" s="47"/>
      <c r="O2904" s="47"/>
    </row>
    <row r="2905" spans="11:15" ht="12.75">
      <c r="K2905" s="47"/>
      <c r="O2905" s="47"/>
    </row>
    <row r="2906" spans="11:15" ht="12.75">
      <c r="K2906" s="47"/>
      <c r="O2906" s="47"/>
    </row>
    <row r="2907" spans="11:15" ht="12.75">
      <c r="K2907" s="47"/>
      <c r="O2907" s="47"/>
    </row>
    <row r="2908" spans="11:15" ht="12.75">
      <c r="K2908" s="47"/>
      <c r="O2908" s="47"/>
    </row>
    <row r="2909" spans="11:15" ht="12.75">
      <c r="K2909" s="47"/>
      <c r="O2909" s="47"/>
    </row>
    <row r="2910" spans="11:15" ht="12.75">
      <c r="K2910" s="47"/>
      <c r="O2910" s="47"/>
    </row>
    <row r="2911" spans="11:15" ht="12.75">
      <c r="K2911" s="47"/>
      <c r="O2911" s="47"/>
    </row>
    <row r="2912" spans="11:15" ht="12.75">
      <c r="K2912" s="47"/>
      <c r="O2912" s="47"/>
    </row>
    <row r="2913" spans="11:15" ht="12.75">
      <c r="K2913" s="47"/>
      <c r="O2913" s="47"/>
    </row>
    <row r="2914" spans="11:15" ht="12.75">
      <c r="K2914" s="47"/>
      <c r="O2914" s="47"/>
    </row>
    <row r="2915" spans="11:15" ht="12.75">
      <c r="K2915" s="47"/>
      <c r="O2915" s="47"/>
    </row>
    <row r="2916" spans="11:15" ht="12.75">
      <c r="K2916" s="47"/>
      <c r="O2916" s="47"/>
    </row>
    <row r="2917" spans="11:15" ht="12.75">
      <c r="K2917" s="47"/>
      <c r="O2917" s="47"/>
    </row>
    <row r="2918" spans="11:15" ht="12.75">
      <c r="K2918" s="47"/>
      <c r="O2918" s="47"/>
    </row>
    <row r="2919" spans="11:15" ht="12.75">
      <c r="K2919" s="47"/>
      <c r="O2919" s="47"/>
    </row>
    <row r="2920" spans="11:15" ht="12.75">
      <c r="K2920" s="47"/>
      <c r="O2920" s="47"/>
    </row>
    <row r="2921" spans="11:15" ht="12.75">
      <c r="K2921" s="47"/>
      <c r="O2921" s="47"/>
    </row>
    <row r="2922" spans="11:15" ht="12.75">
      <c r="K2922" s="47"/>
      <c r="O2922" s="47"/>
    </row>
    <row r="2923" spans="11:15" ht="12.75">
      <c r="K2923" s="47"/>
      <c r="O2923" s="47"/>
    </row>
    <row r="2924" spans="11:15" ht="12.75">
      <c r="K2924" s="47"/>
      <c r="O2924" s="47"/>
    </row>
    <row r="2925" spans="11:15" ht="12.75">
      <c r="K2925" s="47"/>
      <c r="O2925" s="47"/>
    </row>
    <row r="2926" spans="11:15" ht="12.75">
      <c r="K2926" s="47"/>
      <c r="O2926" s="47"/>
    </row>
    <row r="2927" spans="11:15" ht="12.75">
      <c r="K2927" s="47"/>
      <c r="O2927" s="47"/>
    </row>
    <row r="2928" spans="11:15" ht="12.75">
      <c r="K2928" s="47"/>
      <c r="O2928" s="47"/>
    </row>
    <row r="2929" spans="11:15" ht="12.75">
      <c r="K2929" s="47"/>
      <c r="O2929" s="47"/>
    </row>
    <row r="2930" spans="11:15" ht="12.75">
      <c r="K2930" s="47"/>
      <c r="O2930" s="47"/>
    </row>
    <row r="2931" spans="11:15" ht="12.75">
      <c r="K2931" s="47"/>
      <c r="O2931" s="47"/>
    </row>
    <row r="2932" spans="11:15" ht="12.75">
      <c r="K2932" s="47"/>
      <c r="O2932" s="47"/>
    </row>
    <row r="2933" spans="11:15" ht="12.75">
      <c r="K2933" s="47"/>
      <c r="O2933" s="47"/>
    </row>
    <row r="2934" spans="11:15" ht="12.75">
      <c r="K2934" s="47"/>
      <c r="O2934" s="47"/>
    </row>
    <row r="2935" spans="11:15" ht="12.75">
      <c r="K2935" s="47"/>
      <c r="O2935" s="47"/>
    </row>
    <row r="2936" spans="11:15" ht="12.75">
      <c r="K2936" s="47"/>
      <c r="O2936" s="47"/>
    </row>
    <row r="2937" spans="11:15" ht="12.75">
      <c r="K2937" s="47"/>
      <c r="O2937" s="47"/>
    </row>
    <row r="2938" spans="11:15" ht="12.75">
      <c r="K2938" s="47"/>
      <c r="O2938" s="47"/>
    </row>
    <row r="2939" spans="11:15" ht="12.75">
      <c r="K2939" s="47"/>
      <c r="O2939" s="47"/>
    </row>
    <row r="2940" spans="11:15" ht="12.75">
      <c r="K2940" s="47"/>
      <c r="O2940" s="47"/>
    </row>
    <row r="2941" spans="11:15" ht="12.75">
      <c r="K2941" s="47"/>
      <c r="O2941" s="47"/>
    </row>
    <row r="2942" spans="11:15" ht="12.75">
      <c r="K2942" s="47"/>
      <c r="O2942" s="47"/>
    </row>
    <row r="2943" spans="11:15" ht="12.75">
      <c r="K2943" s="47"/>
      <c r="O2943" s="47"/>
    </row>
    <row r="2944" spans="11:15" ht="12.75">
      <c r="K2944" s="47"/>
      <c r="O2944" s="47"/>
    </row>
    <row r="2945" spans="11:15" ht="12.75">
      <c r="K2945" s="47"/>
      <c r="O2945" s="47"/>
    </row>
    <row r="2946" spans="11:15" ht="12.75">
      <c r="K2946" s="47"/>
      <c r="O2946" s="47"/>
    </row>
    <row r="2947" spans="11:15" ht="12.75">
      <c r="K2947" s="47"/>
      <c r="O2947" s="47"/>
    </row>
    <row r="2948" spans="11:15" ht="12.75">
      <c r="K2948" s="47"/>
      <c r="O2948" s="47"/>
    </row>
    <row r="2949" spans="11:15" ht="12.75">
      <c r="K2949" s="47"/>
      <c r="O2949" s="47"/>
    </row>
    <row r="2950" spans="11:15" ht="12.75">
      <c r="K2950" s="47"/>
      <c r="O2950" s="47"/>
    </row>
    <row r="2951" spans="11:15" ht="12.75">
      <c r="K2951" s="47"/>
      <c r="O2951" s="47"/>
    </row>
    <row r="2952" spans="11:15" ht="12.75">
      <c r="K2952" s="47"/>
      <c r="O2952" s="47"/>
    </row>
    <row r="2953" spans="11:15" ht="12.75">
      <c r="K2953" s="47"/>
      <c r="O2953" s="47"/>
    </row>
    <row r="2954" spans="11:15" ht="12.75">
      <c r="K2954" s="47"/>
      <c r="O2954" s="47"/>
    </row>
    <row r="2955" spans="11:15" ht="12.75">
      <c r="K2955" s="47"/>
      <c r="O2955" s="47"/>
    </row>
    <row r="2956" spans="11:15" ht="12.75">
      <c r="K2956" s="47"/>
      <c r="O2956" s="47"/>
    </row>
    <row r="2957" spans="11:15" ht="12.75">
      <c r="K2957" s="47"/>
      <c r="O2957" s="47"/>
    </row>
    <row r="2958" spans="11:15" ht="12.75">
      <c r="K2958" s="47"/>
      <c r="O2958" s="47"/>
    </row>
    <row r="2959" spans="11:15" ht="12.75">
      <c r="K2959" s="47"/>
      <c r="O2959" s="47"/>
    </row>
    <row r="2960" spans="11:15" ht="12.75">
      <c r="K2960" s="47"/>
      <c r="O2960" s="47"/>
    </row>
    <row r="2961" spans="11:15" ht="12.75">
      <c r="K2961" s="47"/>
      <c r="O2961" s="47"/>
    </row>
    <row r="2962" spans="11:15" ht="12.75">
      <c r="K2962" s="47"/>
      <c r="O2962" s="47"/>
    </row>
    <row r="2963" spans="11:15" ht="12.75">
      <c r="K2963" s="47"/>
      <c r="O2963" s="47"/>
    </row>
    <row r="2964" spans="11:15" ht="12.75">
      <c r="K2964" s="47"/>
      <c r="O2964" s="47"/>
    </row>
    <row r="2965" spans="11:15" ht="12.75">
      <c r="K2965" s="47"/>
      <c r="O2965" s="47"/>
    </row>
    <row r="2966" spans="11:15" ht="12.75">
      <c r="K2966" s="47"/>
      <c r="O2966" s="47"/>
    </row>
    <row r="2967" spans="11:15" ht="12.75">
      <c r="K2967" s="47"/>
      <c r="O2967" s="47"/>
    </row>
    <row r="2968" spans="11:15" ht="12.75">
      <c r="K2968" s="47"/>
      <c r="O2968" s="47"/>
    </row>
    <row r="2969" spans="11:15" ht="12.75">
      <c r="K2969" s="47"/>
      <c r="O2969" s="47"/>
    </row>
    <row r="2970" spans="11:15" ht="12.75">
      <c r="K2970" s="47"/>
      <c r="O2970" s="47"/>
    </row>
    <row r="2971" spans="11:15" ht="12.75">
      <c r="K2971" s="47"/>
      <c r="O2971" s="47"/>
    </row>
    <row r="2972" spans="11:15" ht="12.75">
      <c r="K2972" s="47"/>
      <c r="O2972" s="47"/>
    </row>
    <row r="2973" spans="11:15" ht="12.75">
      <c r="K2973" s="47"/>
      <c r="O2973" s="47"/>
    </row>
    <row r="2974" spans="11:15" ht="12.75">
      <c r="K2974" s="47"/>
      <c r="O2974" s="47"/>
    </row>
    <row r="2975" spans="11:15" ht="12.75">
      <c r="K2975" s="47"/>
      <c r="O2975" s="47"/>
    </row>
    <row r="2976" spans="11:15" ht="12.75">
      <c r="K2976" s="47"/>
      <c r="O2976" s="47"/>
    </row>
    <row r="2977" spans="11:15" ht="12.75">
      <c r="K2977" s="47"/>
      <c r="O2977" s="47"/>
    </row>
    <row r="2978" spans="11:15" ht="12.75">
      <c r="K2978" s="47"/>
      <c r="O2978" s="47"/>
    </row>
    <row r="2979" spans="11:15" ht="12.75">
      <c r="K2979" s="47"/>
      <c r="O2979" s="47"/>
    </row>
    <row r="2980" spans="11:15" ht="12.75">
      <c r="K2980" s="47"/>
      <c r="O2980" s="47"/>
    </row>
    <row r="2981" spans="11:15" ht="12.75">
      <c r="K2981" s="47"/>
      <c r="O2981" s="47"/>
    </row>
    <row r="2982" spans="11:15" ht="12.75">
      <c r="K2982" s="47"/>
      <c r="O2982" s="47"/>
    </row>
    <row r="2983" spans="11:15" ht="12.75">
      <c r="K2983" s="47"/>
      <c r="O2983" s="47"/>
    </row>
    <row r="2984" spans="11:15" ht="12.75">
      <c r="K2984" s="47"/>
      <c r="O2984" s="47"/>
    </row>
    <row r="2985" spans="11:15" ht="12.75">
      <c r="K2985" s="47"/>
      <c r="O2985" s="47"/>
    </row>
    <row r="2986" spans="11:15" ht="12.75">
      <c r="K2986" s="47"/>
      <c r="O2986" s="47"/>
    </row>
    <row r="2987" spans="11:15" ht="12.75">
      <c r="K2987" s="47"/>
      <c r="O2987" s="47"/>
    </row>
    <row r="2988" spans="11:15" ht="12.75">
      <c r="K2988" s="47"/>
      <c r="O2988" s="47"/>
    </row>
    <row r="2989" spans="11:15" ht="12.75">
      <c r="K2989" s="47"/>
      <c r="O2989" s="47"/>
    </row>
    <row r="2990" spans="11:15" ht="12.75">
      <c r="K2990" s="47"/>
      <c r="O2990" s="47"/>
    </row>
    <row r="2991" spans="11:15" ht="12.75">
      <c r="K2991" s="47"/>
      <c r="O2991" s="47"/>
    </row>
    <row r="2992" spans="11:15" ht="12.75">
      <c r="K2992" s="47"/>
      <c r="O2992" s="47"/>
    </row>
    <row r="2993" spans="11:15" ht="12.75">
      <c r="K2993" s="47"/>
      <c r="O2993" s="47"/>
    </row>
    <row r="2994" spans="11:15" ht="12.75">
      <c r="K2994" s="47"/>
      <c r="O2994" s="47"/>
    </row>
    <row r="2995" spans="11:15" ht="12.75">
      <c r="K2995" s="47"/>
      <c r="O2995" s="47"/>
    </row>
    <row r="2996" spans="11:15" ht="12.75">
      <c r="K2996" s="47"/>
      <c r="O2996" s="47"/>
    </row>
    <row r="2997" spans="11:15" ht="12.75">
      <c r="K2997" s="47"/>
      <c r="O2997" s="47"/>
    </row>
    <row r="2998" spans="11:15" ht="12.75">
      <c r="K2998" s="47"/>
      <c r="O2998" s="47"/>
    </row>
    <row r="2999" spans="11:15" ht="12.75">
      <c r="K2999" s="47"/>
      <c r="O2999" s="47"/>
    </row>
    <row r="3000" spans="11:15" ht="12.75">
      <c r="K3000" s="47"/>
      <c r="O3000" s="47"/>
    </row>
    <row r="3001" spans="11:15" ht="12.75">
      <c r="K3001" s="47"/>
      <c r="O3001" s="47"/>
    </row>
    <row r="3002" spans="11:15" ht="12.75">
      <c r="K3002" s="47"/>
      <c r="O3002" s="47"/>
    </row>
    <row r="3003" spans="11:15" ht="12.75">
      <c r="K3003" s="47"/>
      <c r="O3003" s="47"/>
    </row>
    <row r="3004" spans="11:15" ht="12.75">
      <c r="K3004" s="47"/>
      <c r="O3004" s="47"/>
    </row>
    <row r="3005" spans="11:15" ht="12.75">
      <c r="K3005" s="47"/>
      <c r="O3005" s="47"/>
    </row>
    <row r="3006" spans="11:15" ht="12.75">
      <c r="K3006" s="47"/>
      <c r="O3006" s="47"/>
    </row>
    <row r="3007" spans="11:15" ht="12.75">
      <c r="K3007" s="47"/>
      <c r="O3007" s="47"/>
    </row>
    <row r="3008" spans="11:15" ht="12.75">
      <c r="K3008" s="47"/>
      <c r="O3008" s="47"/>
    </row>
    <row r="3009" spans="11:15" ht="12.75">
      <c r="K3009" s="47"/>
      <c r="O3009" s="47"/>
    </row>
    <row r="3010" spans="11:15" ht="12.75">
      <c r="K3010" s="47"/>
      <c r="O3010" s="47"/>
    </row>
    <row r="3011" spans="11:15" ht="12.75">
      <c r="K3011" s="47"/>
      <c r="O3011" s="47"/>
    </row>
    <row r="3012" spans="11:15" ht="12.75">
      <c r="K3012" s="47"/>
      <c r="O3012" s="47"/>
    </row>
    <row r="3013" spans="11:15" ht="12.75">
      <c r="K3013" s="47"/>
      <c r="O3013" s="47"/>
    </row>
    <row r="3014" spans="11:15" ht="12.75">
      <c r="K3014" s="47"/>
      <c r="O3014" s="47"/>
    </row>
    <row r="3015" spans="11:15" ht="12.75">
      <c r="K3015" s="47"/>
      <c r="O3015" s="47"/>
    </row>
    <row r="3016" spans="11:15" ht="12.75">
      <c r="K3016" s="47"/>
      <c r="O3016" s="47"/>
    </row>
    <row r="3017" spans="11:15" ht="12.75">
      <c r="K3017" s="47"/>
      <c r="O3017" s="47"/>
    </row>
    <row r="3018" spans="11:15" ht="12.75">
      <c r="K3018" s="47"/>
      <c r="O3018" s="47"/>
    </row>
    <row r="3019" spans="11:15" ht="12.75">
      <c r="K3019" s="47"/>
      <c r="O3019" s="47"/>
    </row>
    <row r="3020" spans="11:15" ht="12.75">
      <c r="K3020" s="47"/>
      <c r="O3020" s="47"/>
    </row>
    <row r="3021" spans="11:15" ht="12.75">
      <c r="K3021" s="47"/>
      <c r="O3021" s="47"/>
    </row>
    <row r="3022" spans="11:15" ht="12.75">
      <c r="K3022" s="47"/>
      <c r="O3022" s="47"/>
    </row>
    <row r="3023" spans="11:15" ht="12.75">
      <c r="K3023" s="47"/>
      <c r="O3023" s="47"/>
    </row>
    <row r="3024" spans="11:15" ht="12.75">
      <c r="K3024" s="47"/>
      <c r="O3024" s="47"/>
    </row>
    <row r="3025" spans="11:15" ht="12.75">
      <c r="K3025" s="47"/>
      <c r="O3025" s="47"/>
    </row>
    <row r="3026" spans="11:15" ht="12.75">
      <c r="K3026" s="47"/>
      <c r="O3026" s="47"/>
    </row>
    <row r="3027" spans="11:15" ht="12.75">
      <c r="K3027" s="47"/>
      <c r="O3027" s="47"/>
    </row>
    <row r="3028" spans="11:15" ht="12.75">
      <c r="K3028" s="47"/>
      <c r="O3028" s="47"/>
    </row>
    <row r="3029" spans="11:15" ht="12.75">
      <c r="K3029" s="47"/>
      <c r="O3029" s="47"/>
    </row>
    <row r="3030" spans="11:15" ht="12.75">
      <c r="K3030" s="47"/>
      <c r="O3030" s="47"/>
    </row>
    <row r="3031" spans="11:15" ht="12.75">
      <c r="K3031" s="47"/>
      <c r="O3031" s="47"/>
    </row>
    <row r="3032" spans="11:15" ht="12.75">
      <c r="K3032" s="47"/>
      <c r="O3032" s="47"/>
    </row>
    <row r="3033" spans="11:15" ht="12.75">
      <c r="K3033" s="47"/>
      <c r="O3033" s="47"/>
    </row>
    <row r="3034" spans="11:15" ht="12.75">
      <c r="K3034" s="47"/>
      <c r="O3034" s="47"/>
    </row>
    <row r="3035" spans="11:15" ht="12.75">
      <c r="K3035" s="47"/>
      <c r="O3035" s="47"/>
    </row>
    <row r="3036" spans="11:15" ht="12.75">
      <c r="K3036" s="47"/>
      <c r="O3036" s="47"/>
    </row>
    <row r="3037" spans="11:15" ht="12.75">
      <c r="K3037" s="47"/>
      <c r="O3037" s="47"/>
    </row>
    <row r="3038" spans="11:15" ht="12.75">
      <c r="K3038" s="47"/>
      <c r="O3038" s="47"/>
    </row>
    <row r="3039" spans="11:15" ht="12.75">
      <c r="K3039" s="47"/>
      <c r="O3039" s="47"/>
    </row>
    <row r="3040" spans="11:15" ht="12.75">
      <c r="K3040" s="47"/>
      <c r="O3040" s="47"/>
    </row>
    <row r="3041" spans="11:15" ht="12.75">
      <c r="K3041" s="47"/>
      <c r="O3041" s="47"/>
    </row>
    <row r="3042" spans="11:15" ht="12.75">
      <c r="K3042" s="47"/>
      <c r="O3042" s="47"/>
    </row>
    <row r="3043" spans="11:15" ht="12.75">
      <c r="K3043" s="47"/>
      <c r="O3043" s="47"/>
    </row>
    <row r="3044" spans="11:15" ht="12.75">
      <c r="K3044" s="47"/>
      <c r="O3044" s="47"/>
    </row>
    <row r="3045" spans="11:15" ht="12.75">
      <c r="K3045" s="47"/>
      <c r="O3045" s="47"/>
    </row>
    <row r="3046" spans="11:15" ht="12.75">
      <c r="K3046" s="47"/>
      <c r="O3046" s="47"/>
    </row>
    <row r="3047" spans="11:15" ht="12.75">
      <c r="K3047" s="47"/>
      <c r="O3047" s="47"/>
    </row>
    <row r="3048" spans="11:15" ht="12.75">
      <c r="K3048" s="47"/>
      <c r="O3048" s="47"/>
    </row>
    <row r="3049" spans="11:15" ht="12.75">
      <c r="K3049" s="47"/>
      <c r="O3049" s="47"/>
    </row>
    <row r="3050" spans="11:15" ht="12.75">
      <c r="K3050" s="47"/>
      <c r="O3050" s="47"/>
    </row>
    <row r="3051" spans="11:15" ht="12.75">
      <c r="K3051" s="47"/>
      <c r="O3051" s="47"/>
    </row>
    <row r="3052" spans="11:15" ht="12.75">
      <c r="K3052" s="47"/>
      <c r="O3052" s="47"/>
    </row>
    <row r="3053" spans="11:15" ht="12.75">
      <c r="K3053" s="47"/>
      <c r="O3053" s="47"/>
    </row>
    <row r="3054" spans="11:15" ht="12.75">
      <c r="K3054" s="47"/>
      <c r="O3054" s="47"/>
    </row>
    <row r="3055" spans="11:15" ht="12.75">
      <c r="K3055" s="47"/>
      <c r="O3055" s="47"/>
    </row>
    <row r="3056" spans="11:15" ht="12.75">
      <c r="K3056" s="47"/>
      <c r="O3056" s="47"/>
    </row>
    <row r="3057" spans="11:15" ht="12.75">
      <c r="K3057" s="47"/>
      <c r="O3057" s="47"/>
    </row>
    <row r="3058" spans="11:15" ht="12.75">
      <c r="K3058" s="47"/>
      <c r="O3058" s="47"/>
    </row>
    <row r="3059" spans="11:15" ht="12.75">
      <c r="K3059" s="47"/>
      <c r="O3059" s="47"/>
    </row>
    <row r="3060" spans="11:15" ht="12.75">
      <c r="K3060" s="47"/>
      <c r="O3060" s="47"/>
    </row>
    <row r="3061" spans="11:15" ht="12.75">
      <c r="K3061" s="47"/>
      <c r="O3061" s="47"/>
    </row>
    <row r="3062" spans="11:15" ht="12.75">
      <c r="K3062" s="47"/>
      <c r="O3062" s="47"/>
    </row>
    <row r="3063" spans="11:15" ht="12.75">
      <c r="K3063" s="47"/>
      <c r="O3063" s="47"/>
    </row>
    <row r="3064" spans="11:15" ht="12.75">
      <c r="K3064" s="47"/>
      <c r="O3064" s="47"/>
    </row>
    <row r="3065" spans="11:15" ht="12.75">
      <c r="K3065" s="47"/>
      <c r="O3065" s="47"/>
    </row>
    <row r="3066" spans="11:15" ht="12.75">
      <c r="K3066" s="47"/>
      <c r="O3066" s="47"/>
    </row>
    <row r="3067" spans="11:15" ht="12.75">
      <c r="K3067" s="47"/>
      <c r="O3067" s="47"/>
    </row>
    <row r="3068" spans="11:15" ht="12.75">
      <c r="K3068" s="47"/>
      <c r="O3068" s="47"/>
    </row>
    <row r="3069" spans="11:15" ht="12.75">
      <c r="K3069" s="47"/>
      <c r="O3069" s="47"/>
    </row>
    <row r="3070" spans="11:15" ht="12.75">
      <c r="K3070" s="47"/>
      <c r="O3070" s="47"/>
    </row>
    <row r="3071" spans="11:15" ht="12.75">
      <c r="K3071" s="47"/>
      <c r="O3071" s="47"/>
    </row>
    <row r="3072" spans="11:15" ht="12.75">
      <c r="K3072" s="47"/>
      <c r="O3072" s="47"/>
    </row>
    <row r="3073" spans="11:15" ht="12.75">
      <c r="K3073" s="47"/>
      <c r="O3073" s="47"/>
    </row>
    <row r="3074" spans="11:15" ht="12.75">
      <c r="K3074" s="47"/>
      <c r="O3074" s="47"/>
    </row>
    <row r="3075" spans="11:15" ht="12.75">
      <c r="K3075" s="47"/>
      <c r="O3075" s="47"/>
    </row>
    <row r="3076" spans="11:15" ht="12.75">
      <c r="K3076" s="47"/>
      <c r="O3076" s="47"/>
    </row>
    <row r="3077" spans="11:15" ht="12.75">
      <c r="K3077" s="47"/>
      <c r="O3077" s="47"/>
    </row>
    <row r="3078" spans="11:15" ht="12.75">
      <c r="K3078" s="47"/>
      <c r="O3078" s="47"/>
    </row>
    <row r="3079" spans="11:15" ht="12.75">
      <c r="K3079" s="47"/>
      <c r="O3079" s="47"/>
    </row>
    <row r="3080" spans="11:15" ht="12.75">
      <c r="K3080" s="47"/>
      <c r="O3080" s="47"/>
    </row>
    <row r="3081" spans="11:15" ht="12.75">
      <c r="K3081" s="47"/>
      <c r="O3081" s="47"/>
    </row>
    <row r="3082" spans="11:15" ht="12.75">
      <c r="K3082" s="47"/>
      <c r="O3082" s="47"/>
    </row>
    <row r="3083" spans="11:15" ht="12.75">
      <c r="K3083" s="47"/>
      <c r="O3083" s="47"/>
    </row>
    <row r="3084" spans="11:15" ht="12.75">
      <c r="K3084" s="47"/>
      <c r="O3084" s="47"/>
    </row>
    <row r="3085" spans="11:15" ht="12.75">
      <c r="K3085" s="47"/>
      <c r="O3085" s="47"/>
    </row>
    <row r="3086" spans="11:15" ht="12.75">
      <c r="K3086" s="47"/>
      <c r="O3086" s="47"/>
    </row>
    <row r="3087" spans="11:15" ht="12.75">
      <c r="K3087" s="47"/>
      <c r="O3087" s="47"/>
    </row>
    <row r="3088" spans="11:15" ht="12.75">
      <c r="K3088" s="47"/>
      <c r="O3088" s="47"/>
    </row>
    <row r="3089" spans="11:15" ht="12.75">
      <c r="K3089" s="47"/>
      <c r="O3089" s="47"/>
    </row>
    <row r="3090" spans="11:15" ht="12.75">
      <c r="K3090" s="47"/>
      <c r="O3090" s="47"/>
    </row>
    <row r="3091" spans="11:15" ht="12.75">
      <c r="K3091" s="47"/>
      <c r="O3091" s="47"/>
    </row>
    <row r="3092" spans="11:15" ht="12.75">
      <c r="K3092" s="47"/>
      <c r="O3092" s="47"/>
    </row>
    <row r="3093" spans="11:15" ht="12.75">
      <c r="K3093" s="47"/>
      <c r="O3093" s="47"/>
    </row>
    <row r="3094" spans="11:15" ht="12.75">
      <c r="K3094" s="47"/>
      <c r="O3094" s="47"/>
    </row>
    <row r="3095" spans="11:15" ht="12.75">
      <c r="K3095" s="47"/>
      <c r="O3095" s="47"/>
    </row>
    <row r="3096" spans="11:15" ht="12.75">
      <c r="K3096" s="47"/>
      <c r="O3096" s="47"/>
    </row>
    <row r="3097" spans="11:15" ht="12.75">
      <c r="K3097" s="47"/>
      <c r="O3097" s="47"/>
    </row>
    <row r="3098" spans="11:15" ht="12.75">
      <c r="K3098" s="47"/>
      <c r="O3098" s="47"/>
    </row>
    <row r="3099" spans="11:15" ht="12.75">
      <c r="K3099" s="47"/>
      <c r="O3099" s="47"/>
    </row>
    <row r="3100" spans="11:15" ht="12.75">
      <c r="K3100" s="47"/>
      <c r="O3100" s="47"/>
    </row>
    <row r="3101" spans="11:15" ht="12.75">
      <c r="K3101" s="47"/>
      <c r="O3101" s="47"/>
    </row>
    <row r="3102" spans="11:15" ht="12.75">
      <c r="K3102" s="47"/>
      <c r="O3102" s="47"/>
    </row>
    <row r="3103" spans="11:15" ht="12.75">
      <c r="K3103" s="47"/>
      <c r="O3103" s="47"/>
    </row>
    <row r="3104" spans="11:15" ht="12.75">
      <c r="K3104" s="47"/>
      <c r="O3104" s="47"/>
    </row>
    <row r="3105" spans="11:15" ht="12.75">
      <c r="K3105" s="47"/>
      <c r="O3105" s="47"/>
    </row>
    <row r="3106" spans="11:15" ht="12.75">
      <c r="K3106" s="47"/>
      <c r="O3106" s="47"/>
    </row>
    <row r="3107" spans="11:15" ht="12.75">
      <c r="K3107" s="47"/>
      <c r="O3107" s="47"/>
    </row>
    <row r="3108" spans="11:15" ht="12.75">
      <c r="K3108" s="47"/>
      <c r="O3108" s="47"/>
    </row>
    <row r="3109" spans="11:15" ht="12.75">
      <c r="K3109" s="47"/>
      <c r="O3109" s="47"/>
    </row>
    <row r="3110" spans="11:15" ht="12.75">
      <c r="K3110" s="47"/>
      <c r="O3110" s="47"/>
    </row>
    <row r="3111" spans="11:15" ht="12.75">
      <c r="K3111" s="47"/>
      <c r="O3111" s="47"/>
    </row>
    <row r="3112" spans="11:15" ht="12.75">
      <c r="K3112" s="47"/>
      <c r="O3112" s="47"/>
    </row>
    <row r="3113" spans="11:15" ht="12.75">
      <c r="K3113" s="47"/>
      <c r="O3113" s="47"/>
    </row>
    <row r="3114" spans="11:15" ht="12.75">
      <c r="K3114" s="47"/>
      <c r="O3114" s="47"/>
    </row>
    <row r="3115" spans="11:15" ht="12.75">
      <c r="K3115" s="47"/>
      <c r="O3115" s="47"/>
    </row>
    <row r="3116" spans="11:15" ht="12.75">
      <c r="K3116" s="47"/>
      <c r="O3116" s="47"/>
    </row>
    <row r="3117" spans="11:15" ht="12.75">
      <c r="K3117" s="47"/>
      <c r="O3117" s="47"/>
    </row>
    <row r="3118" spans="11:15" ht="12.75">
      <c r="K3118" s="47"/>
      <c r="O3118" s="47"/>
    </row>
    <row r="3119" spans="11:15" ht="12.75">
      <c r="K3119" s="47"/>
      <c r="O3119" s="47"/>
    </row>
    <row r="3120" spans="11:15" ht="12.75">
      <c r="K3120" s="47"/>
      <c r="O3120" s="47"/>
    </row>
    <row r="3121" spans="11:15" ht="12.75">
      <c r="K3121" s="47"/>
      <c r="O3121" s="47"/>
    </row>
    <row r="3122" spans="11:15" ht="12.75">
      <c r="K3122" s="47"/>
      <c r="O3122" s="47"/>
    </row>
    <row r="3123" spans="11:15" ht="12.75">
      <c r="K3123" s="47"/>
      <c r="O3123" s="47"/>
    </row>
    <row r="3124" spans="11:15" ht="12.75">
      <c r="K3124" s="47"/>
      <c r="O3124" s="47"/>
    </row>
    <row r="3125" spans="11:15" ht="12.75">
      <c r="K3125" s="47"/>
      <c r="O3125" s="47"/>
    </row>
    <row r="3126" spans="11:15" ht="12.75">
      <c r="K3126" s="47"/>
      <c r="O3126" s="47"/>
    </row>
    <row r="3127" spans="11:15" ht="12.75">
      <c r="K3127" s="47"/>
      <c r="O3127" s="47"/>
    </row>
    <row r="3128" spans="11:15" ht="12.75">
      <c r="K3128" s="47"/>
      <c r="O3128" s="47"/>
    </row>
    <row r="3129" spans="11:15" ht="12.75">
      <c r="K3129" s="47"/>
      <c r="O3129" s="47"/>
    </row>
    <row r="3130" spans="11:15" ht="12.75">
      <c r="K3130" s="47"/>
      <c r="O3130" s="47"/>
    </row>
    <row r="3131" spans="11:15" ht="12.75">
      <c r="K3131" s="47"/>
      <c r="O3131" s="47"/>
    </row>
    <row r="3132" spans="11:15" ht="12.75">
      <c r="K3132" s="47"/>
      <c r="O3132" s="47"/>
    </row>
    <row r="3133" spans="11:15" ht="12.75">
      <c r="K3133" s="47"/>
      <c r="O3133" s="47"/>
    </row>
    <row r="3134" spans="11:15" ht="12.75">
      <c r="K3134" s="47"/>
      <c r="O3134" s="47"/>
    </row>
    <row r="3135" spans="11:15" ht="12.75">
      <c r="K3135" s="47"/>
      <c r="O3135" s="47"/>
    </row>
    <row r="3136" spans="11:15" ht="12.75">
      <c r="K3136" s="47"/>
      <c r="O3136" s="47"/>
    </row>
    <row r="3137" spans="11:15" ht="12.75">
      <c r="K3137" s="47"/>
      <c r="O3137" s="47"/>
    </row>
    <row r="3138" spans="11:15" ht="12.75">
      <c r="K3138" s="47"/>
      <c r="O3138" s="47"/>
    </row>
    <row r="3139" spans="11:15" ht="12.75">
      <c r="K3139" s="47"/>
      <c r="O3139" s="47"/>
    </row>
    <row r="3140" spans="11:15" ht="12.75">
      <c r="K3140" s="47"/>
      <c r="O3140" s="47"/>
    </row>
    <row r="3141" spans="11:15" ht="12.75">
      <c r="K3141" s="47"/>
      <c r="O3141" s="47"/>
    </row>
    <row r="3142" spans="11:15" ht="12.75">
      <c r="K3142" s="47"/>
      <c r="O3142" s="47"/>
    </row>
    <row r="3143" spans="11:15" ht="12.75">
      <c r="K3143" s="47"/>
      <c r="O3143" s="47"/>
    </row>
    <row r="3144" spans="11:15" ht="12.75">
      <c r="K3144" s="47"/>
      <c r="O3144" s="47"/>
    </row>
    <row r="3145" spans="11:15" ht="12.75">
      <c r="K3145" s="47"/>
      <c r="O3145" s="47"/>
    </row>
    <row r="3146" spans="11:15" ht="12.75">
      <c r="K3146" s="47"/>
      <c r="O3146" s="47"/>
    </row>
    <row r="3147" spans="11:15" ht="12.75">
      <c r="K3147" s="47"/>
      <c r="O3147" s="47"/>
    </row>
    <row r="3148" spans="11:15" ht="12.75">
      <c r="K3148" s="47"/>
      <c r="O3148" s="47"/>
    </row>
    <row r="3149" spans="11:15" ht="12.75">
      <c r="K3149" s="47"/>
      <c r="O3149" s="47"/>
    </row>
    <row r="3150" spans="11:15" ht="12.75">
      <c r="K3150" s="47"/>
      <c r="O3150" s="47"/>
    </row>
    <row r="3151" spans="11:15" ht="12.75">
      <c r="K3151" s="47"/>
      <c r="O3151" s="47"/>
    </row>
    <row r="3152" spans="11:15" ht="12.75">
      <c r="K3152" s="47"/>
      <c r="O3152" s="47"/>
    </row>
    <row r="3153" spans="11:15" ht="12.75">
      <c r="K3153" s="47"/>
      <c r="O3153" s="47"/>
    </row>
    <row r="3154" spans="11:15" ht="12.75">
      <c r="K3154" s="47"/>
      <c r="O3154" s="47"/>
    </row>
    <row r="3155" spans="11:15" ht="12.75">
      <c r="K3155" s="47"/>
      <c r="O3155" s="47"/>
    </row>
    <row r="3156" spans="11:15" ht="12.75">
      <c r="K3156" s="47"/>
      <c r="O3156" s="47"/>
    </row>
    <row r="3157" spans="11:15" ht="12.75">
      <c r="K3157" s="47"/>
      <c r="O3157" s="47"/>
    </row>
    <row r="3158" spans="11:15" ht="12.75">
      <c r="K3158" s="47"/>
      <c r="O3158" s="47"/>
    </row>
    <row r="3159" spans="11:15" ht="12.75">
      <c r="K3159" s="47"/>
      <c r="O3159" s="47"/>
    </row>
    <row r="3160" spans="11:15" ht="12.75">
      <c r="K3160" s="47"/>
      <c r="O3160" s="47"/>
    </row>
    <row r="3161" spans="11:15" ht="12.75">
      <c r="K3161" s="47"/>
      <c r="O3161" s="47"/>
    </row>
    <row r="3162" spans="11:15" ht="12.75">
      <c r="K3162" s="47"/>
      <c r="O3162" s="47"/>
    </row>
    <row r="3163" spans="11:15" ht="12.75">
      <c r="K3163" s="47"/>
      <c r="O3163" s="47"/>
    </row>
    <row r="3164" spans="11:15" ht="12.75">
      <c r="K3164" s="47"/>
      <c r="O3164" s="47"/>
    </row>
    <row r="3165" spans="11:15" ht="12.75">
      <c r="K3165" s="47"/>
      <c r="O3165" s="47"/>
    </row>
    <row r="3166" spans="11:15" ht="12.75">
      <c r="K3166" s="47"/>
      <c r="O3166" s="47"/>
    </row>
    <row r="3167" spans="11:15" ht="12.75">
      <c r="K3167" s="47"/>
      <c r="O3167" s="47"/>
    </row>
    <row r="3168" spans="11:15" ht="12.75">
      <c r="K3168" s="47"/>
      <c r="O3168" s="47"/>
    </row>
    <row r="3169" spans="11:15" ht="12.75">
      <c r="K3169" s="47"/>
      <c r="O3169" s="47"/>
    </row>
    <row r="3170" spans="11:15" ht="12.75">
      <c r="K3170" s="47"/>
      <c r="O3170" s="47"/>
    </row>
    <row r="3171" spans="11:15" ht="12.75">
      <c r="K3171" s="47"/>
      <c r="O3171" s="47"/>
    </row>
    <row r="3172" spans="11:15" ht="12.75">
      <c r="K3172" s="47"/>
      <c r="O3172" s="47"/>
    </row>
    <row r="3173" spans="11:15" ht="12.75">
      <c r="K3173" s="47"/>
      <c r="O3173" s="47"/>
    </row>
    <row r="3174" spans="11:15" ht="12.75">
      <c r="K3174" s="47"/>
      <c r="O3174" s="47"/>
    </row>
    <row r="3175" spans="11:15" ht="12.75">
      <c r="K3175" s="47"/>
      <c r="O3175" s="47"/>
    </row>
    <row r="3176" spans="11:15" ht="12.75">
      <c r="K3176" s="47"/>
      <c r="O3176" s="47"/>
    </row>
    <row r="3177" spans="11:15" ht="12.75">
      <c r="K3177" s="47"/>
      <c r="O3177" s="47"/>
    </row>
    <row r="3178" spans="11:15" ht="12.75">
      <c r="K3178" s="47"/>
      <c r="O3178" s="47"/>
    </row>
    <row r="3179" spans="11:15" ht="12.75">
      <c r="K3179" s="47"/>
      <c r="O3179" s="47"/>
    </row>
    <row r="3180" spans="11:15" ht="12.75">
      <c r="K3180" s="47"/>
      <c r="O3180" s="47"/>
    </row>
    <row r="3181" spans="11:15" ht="12.75">
      <c r="K3181" s="47"/>
      <c r="O3181" s="47"/>
    </row>
    <row r="3182" spans="11:15" ht="12.75">
      <c r="K3182" s="47"/>
      <c r="O3182" s="47"/>
    </row>
    <row r="3183" spans="11:15" ht="12.75">
      <c r="K3183" s="47"/>
      <c r="O3183" s="47"/>
    </row>
    <row r="3184" spans="11:15" ht="12.75">
      <c r="K3184" s="47"/>
      <c r="O3184" s="47"/>
    </row>
    <row r="3185" spans="11:15" ht="12.75">
      <c r="K3185" s="47"/>
      <c r="O3185" s="47"/>
    </row>
    <row r="3186" spans="11:15" ht="12.75">
      <c r="K3186" s="47"/>
      <c r="O3186" s="47"/>
    </row>
    <row r="3187" spans="11:15" ht="12.75">
      <c r="K3187" s="47"/>
      <c r="O3187" s="47"/>
    </row>
    <row r="3188" spans="11:15" ht="12.75">
      <c r="K3188" s="47"/>
      <c r="O3188" s="47"/>
    </row>
    <row r="3189" spans="11:15" ht="12.75">
      <c r="K3189" s="47"/>
      <c r="O3189" s="47"/>
    </row>
    <row r="3190" spans="11:15" ht="12.75">
      <c r="K3190" s="47"/>
      <c r="O3190" s="47"/>
    </row>
    <row r="3191" spans="11:15" ht="12.75">
      <c r="K3191" s="47"/>
      <c r="O3191" s="47"/>
    </row>
    <row r="3192" spans="11:15" ht="12.75">
      <c r="K3192" s="47"/>
      <c r="O3192" s="47"/>
    </row>
    <row r="3193" spans="11:15" ht="12.75">
      <c r="K3193" s="47"/>
      <c r="O3193" s="47"/>
    </row>
    <row r="3194" spans="11:15" ht="12.75">
      <c r="K3194" s="47"/>
      <c r="O3194" s="47"/>
    </row>
    <row r="3195" spans="11:15" ht="12.75">
      <c r="K3195" s="47"/>
      <c r="O3195" s="47"/>
    </row>
    <row r="3196" spans="11:15" ht="12.75">
      <c r="K3196" s="47"/>
      <c r="O3196" s="47"/>
    </row>
    <row r="3197" spans="11:15" ht="12.75">
      <c r="K3197" s="47"/>
      <c r="O3197" s="47"/>
    </row>
    <row r="3198" spans="11:15" ht="12.75">
      <c r="K3198" s="47"/>
      <c r="O3198" s="47"/>
    </row>
    <row r="3199" spans="11:15" ht="12.75">
      <c r="K3199" s="47"/>
      <c r="O3199" s="47"/>
    </row>
    <row r="3200" spans="11:15" ht="12.75">
      <c r="K3200" s="47"/>
      <c r="O3200" s="47"/>
    </row>
    <row r="3201" spans="11:15" ht="12.75">
      <c r="K3201" s="47"/>
      <c r="O3201" s="47"/>
    </row>
    <row r="3202" spans="11:15" ht="12.75">
      <c r="K3202" s="47"/>
      <c r="O3202" s="47"/>
    </row>
    <row r="3203" spans="11:15" ht="12.75">
      <c r="K3203" s="47"/>
      <c r="O3203" s="47"/>
    </row>
    <row r="3204" spans="11:15" ht="12.75">
      <c r="K3204" s="47"/>
      <c r="O3204" s="47"/>
    </row>
    <row r="3205" spans="11:15" ht="12.75">
      <c r="K3205" s="47"/>
      <c r="O3205" s="47"/>
    </row>
    <row r="3206" spans="11:15" ht="12.75">
      <c r="K3206" s="47"/>
      <c r="O3206" s="47"/>
    </row>
    <row r="3207" spans="11:15" ht="12.75">
      <c r="K3207" s="47"/>
      <c r="O3207" s="47"/>
    </row>
    <row r="3208" spans="11:15" ht="12.75">
      <c r="K3208" s="47"/>
      <c r="O3208" s="47"/>
    </row>
    <row r="3209" spans="11:15" ht="12.75">
      <c r="K3209" s="47"/>
      <c r="O3209" s="47"/>
    </row>
    <row r="3210" spans="11:15" ht="12.75">
      <c r="K3210" s="47"/>
      <c r="O3210" s="47"/>
    </row>
    <row r="3211" spans="11:15" ht="12.75">
      <c r="K3211" s="47"/>
      <c r="O3211" s="47"/>
    </row>
    <row r="3212" spans="11:15" ht="12.75">
      <c r="K3212" s="47"/>
      <c r="O3212" s="47"/>
    </row>
    <row r="3213" spans="11:15" ht="12.75">
      <c r="K3213" s="47"/>
      <c r="O3213" s="47"/>
    </row>
    <row r="3214" spans="11:15" ht="12.75">
      <c r="K3214" s="47"/>
      <c r="O3214" s="47"/>
    </row>
    <row r="3215" spans="11:15" ht="12.75">
      <c r="K3215" s="47"/>
      <c r="O3215" s="47"/>
    </row>
    <row r="3216" spans="11:15" ht="12.75">
      <c r="K3216" s="47"/>
      <c r="O3216" s="47"/>
    </row>
    <row r="3217" spans="11:15" ht="12.75">
      <c r="K3217" s="47"/>
      <c r="O3217" s="47"/>
    </row>
    <row r="3218" spans="11:15" ht="12.75">
      <c r="K3218" s="47"/>
      <c r="O3218" s="47"/>
    </row>
    <row r="3219" spans="11:15" ht="12.75">
      <c r="K3219" s="47"/>
      <c r="O3219" s="47"/>
    </row>
    <row r="3220" spans="11:15" ht="12.75">
      <c r="K3220" s="47"/>
      <c r="O3220" s="47"/>
    </row>
    <row r="3221" spans="11:15" ht="12.75">
      <c r="K3221" s="47"/>
      <c r="O3221" s="47"/>
    </row>
    <row r="3222" spans="11:15" ht="12.75">
      <c r="K3222" s="47"/>
      <c r="O3222" s="47"/>
    </row>
    <row r="3223" spans="11:15" ht="12.75">
      <c r="K3223" s="47"/>
      <c r="O3223" s="47"/>
    </row>
    <row r="3224" spans="11:15" ht="12.75">
      <c r="K3224" s="47"/>
      <c r="O3224" s="47"/>
    </row>
    <row r="3225" spans="11:15" ht="12.75">
      <c r="K3225" s="47"/>
      <c r="O3225" s="47"/>
    </row>
    <row r="3226" spans="11:15" ht="12.75">
      <c r="K3226" s="47"/>
      <c r="O3226" s="47"/>
    </row>
    <row r="3227" spans="11:15" ht="12.75">
      <c r="K3227" s="47"/>
      <c r="O3227" s="47"/>
    </row>
    <row r="3228" spans="11:15" ht="12.75">
      <c r="K3228" s="47"/>
      <c r="O3228" s="47"/>
    </row>
    <row r="3229" spans="11:15" ht="12.75">
      <c r="K3229" s="47"/>
      <c r="O3229" s="47"/>
    </row>
    <row r="3230" spans="11:15" ht="12.75">
      <c r="K3230" s="47"/>
      <c r="O3230" s="47"/>
    </row>
    <row r="3231" spans="11:15" ht="12.75">
      <c r="K3231" s="47"/>
      <c r="O3231" s="47"/>
    </row>
    <row r="3232" spans="11:15" ht="12.75">
      <c r="K3232" s="47"/>
      <c r="O3232" s="47"/>
    </row>
    <row r="3233" spans="11:15" ht="12.75">
      <c r="K3233" s="47"/>
      <c r="O3233" s="47"/>
    </row>
    <row r="3234" spans="11:15" ht="12.75">
      <c r="K3234" s="47"/>
      <c r="O3234" s="47"/>
    </row>
    <row r="3235" spans="11:15" ht="12.75">
      <c r="K3235" s="47"/>
      <c r="O3235" s="47"/>
    </row>
    <row r="3236" spans="11:15" ht="12.75">
      <c r="K3236" s="47"/>
      <c r="O3236" s="47"/>
    </row>
    <row r="3237" spans="11:15" ht="12.75">
      <c r="K3237" s="47"/>
      <c r="O3237" s="47"/>
    </row>
    <row r="3238" spans="11:15" ht="12.75">
      <c r="K3238" s="47"/>
      <c r="O3238" s="47"/>
    </row>
    <row r="3239" spans="11:15" ht="12.75">
      <c r="K3239" s="47"/>
      <c r="O3239" s="47"/>
    </row>
    <row r="3240" spans="11:15" ht="12.75">
      <c r="K3240" s="47"/>
      <c r="O3240" s="47"/>
    </row>
    <row r="3241" spans="11:15" ht="12.75">
      <c r="K3241" s="47"/>
      <c r="O3241" s="47"/>
    </row>
    <row r="3242" spans="11:15" ht="12.75">
      <c r="K3242" s="47"/>
      <c r="O3242" s="47"/>
    </row>
    <row r="3243" spans="11:15" ht="12.75">
      <c r="K3243" s="47"/>
      <c r="O3243" s="47"/>
    </row>
    <row r="3244" spans="11:15" ht="12.75">
      <c r="K3244" s="47"/>
      <c r="O3244" s="47"/>
    </row>
    <row r="3245" spans="11:15" ht="12.75">
      <c r="K3245" s="47"/>
      <c r="O3245" s="47"/>
    </row>
    <row r="3246" spans="11:15" ht="12.75">
      <c r="K3246" s="47"/>
      <c r="O3246" s="47"/>
    </row>
    <row r="3247" spans="11:15" ht="12.75">
      <c r="K3247" s="47"/>
      <c r="O3247" s="47"/>
    </row>
    <row r="3248" spans="11:15" ht="12.75">
      <c r="K3248" s="47"/>
      <c r="O3248" s="47"/>
    </row>
    <row r="3249" spans="11:15" ht="12.75">
      <c r="K3249" s="47"/>
      <c r="O3249" s="47"/>
    </row>
    <row r="3250" spans="11:15" ht="12.75">
      <c r="K3250" s="47"/>
      <c r="O3250" s="47"/>
    </row>
    <row r="3251" spans="11:15" ht="12.75">
      <c r="K3251" s="47"/>
      <c r="O3251" s="47"/>
    </row>
    <row r="3252" spans="11:15" ht="12.75">
      <c r="K3252" s="47"/>
      <c r="O3252" s="47"/>
    </row>
    <row r="3253" spans="11:15" ht="12.75">
      <c r="K3253" s="47"/>
      <c r="O3253" s="47"/>
    </row>
    <row r="3254" spans="11:15" ht="12.75">
      <c r="K3254" s="47"/>
      <c r="O3254" s="47"/>
    </row>
    <row r="3255" spans="11:15" ht="12.75">
      <c r="K3255" s="47"/>
      <c r="O3255" s="47"/>
    </row>
    <row r="3256" spans="11:15" ht="12.75">
      <c r="K3256" s="47"/>
      <c r="O3256" s="47"/>
    </row>
    <row r="3257" spans="11:15" ht="12.75">
      <c r="K3257" s="47"/>
      <c r="O3257" s="47"/>
    </row>
    <row r="3258" spans="11:15" ht="12.75">
      <c r="K3258" s="47"/>
      <c r="O3258" s="47"/>
    </row>
    <row r="3259" spans="11:15" ht="12.75">
      <c r="K3259" s="47"/>
      <c r="O3259" s="47"/>
    </row>
    <row r="3260" spans="11:15" ht="12.75">
      <c r="K3260" s="47"/>
      <c r="O3260" s="47"/>
    </row>
    <row r="3261" spans="11:15" ht="12.75">
      <c r="K3261" s="47"/>
      <c r="O3261" s="47"/>
    </row>
    <row r="3262" spans="11:15" ht="12.75">
      <c r="K3262" s="47"/>
      <c r="O3262" s="47"/>
    </row>
    <row r="3263" spans="11:15" ht="12.75">
      <c r="K3263" s="47"/>
      <c r="O3263" s="47"/>
    </row>
    <row r="3264" spans="11:15" ht="12.75">
      <c r="K3264" s="47"/>
      <c r="O3264" s="47"/>
    </row>
    <row r="3265" spans="11:15" ht="12.75">
      <c r="K3265" s="47"/>
      <c r="O3265" s="47"/>
    </row>
    <row r="3266" spans="11:15" ht="12.75">
      <c r="K3266" s="47"/>
      <c r="O3266" s="47"/>
    </row>
    <row r="3267" spans="11:15" ht="12.75">
      <c r="K3267" s="47"/>
      <c r="O3267" s="47"/>
    </row>
    <row r="3268" spans="11:15" ht="12.75">
      <c r="K3268" s="47"/>
      <c r="O3268" s="47"/>
    </row>
    <row r="3269" spans="11:15" ht="12.75">
      <c r="K3269" s="47"/>
      <c r="O3269" s="47"/>
    </row>
    <row r="3270" spans="11:15" ht="12.75">
      <c r="K3270" s="47"/>
      <c r="O3270" s="47"/>
    </row>
    <row r="3271" spans="11:15" ht="12.75">
      <c r="K3271" s="47"/>
      <c r="O3271" s="47"/>
    </row>
    <row r="3272" spans="11:15" ht="12.75">
      <c r="K3272" s="47"/>
      <c r="O3272" s="47"/>
    </row>
    <row r="3273" spans="11:15" ht="12.75">
      <c r="K3273" s="47"/>
      <c r="O3273" s="47"/>
    </row>
    <row r="3274" spans="11:15" ht="12.75">
      <c r="K3274" s="47"/>
      <c r="O3274" s="47"/>
    </row>
    <row r="3275" spans="11:15" ht="12.75">
      <c r="K3275" s="47"/>
      <c r="O3275" s="47"/>
    </row>
    <row r="3276" spans="11:15" ht="12.75">
      <c r="K3276" s="47"/>
      <c r="O3276" s="47"/>
    </row>
    <row r="3277" spans="11:15" ht="12.75">
      <c r="K3277" s="47"/>
      <c r="O3277" s="47"/>
    </row>
    <row r="3278" spans="11:15" ht="12.75">
      <c r="K3278" s="47"/>
      <c r="O3278" s="47"/>
    </row>
    <row r="3279" spans="11:15" ht="12.75">
      <c r="K3279" s="47"/>
      <c r="O3279" s="47"/>
    </row>
    <row r="3280" spans="11:15" ht="12.75">
      <c r="K3280" s="47"/>
      <c r="O3280" s="47"/>
    </row>
    <row r="3281" spans="11:15" ht="12.75">
      <c r="K3281" s="47"/>
      <c r="O3281" s="47"/>
    </row>
    <row r="3282" spans="11:15" ht="12.75">
      <c r="K3282" s="47"/>
      <c r="O3282" s="47"/>
    </row>
    <row r="3283" spans="11:15" ht="12.75">
      <c r="K3283" s="47"/>
      <c r="O3283" s="47"/>
    </row>
    <row r="3284" spans="11:15" ht="12.75">
      <c r="K3284" s="47"/>
      <c r="O3284" s="47"/>
    </row>
    <row r="3285" spans="11:15" ht="12.75">
      <c r="K3285" s="47"/>
      <c r="O3285" s="47"/>
    </row>
    <row r="3286" spans="11:15" ht="12.75">
      <c r="K3286" s="47"/>
      <c r="O3286" s="47"/>
    </row>
    <row r="3287" spans="11:15" ht="12.75">
      <c r="K3287" s="47"/>
      <c r="O3287" s="47"/>
    </row>
    <row r="3288" spans="11:15" ht="12.75">
      <c r="K3288" s="47"/>
      <c r="O3288" s="47"/>
    </row>
    <row r="3289" spans="11:15" ht="12.75">
      <c r="K3289" s="47"/>
      <c r="O3289" s="47"/>
    </row>
    <row r="3290" spans="11:15" ht="12.75">
      <c r="K3290" s="47"/>
      <c r="O3290" s="47"/>
    </row>
    <row r="3291" spans="11:15" ht="12.75">
      <c r="K3291" s="47"/>
      <c r="O3291" s="47"/>
    </row>
    <row r="3292" spans="11:15" ht="12.75">
      <c r="K3292" s="47"/>
      <c r="O3292" s="47"/>
    </row>
    <row r="3293" spans="11:15" ht="12.75">
      <c r="K3293" s="47"/>
      <c r="O3293" s="47"/>
    </row>
    <row r="3294" spans="11:15" ht="12.75">
      <c r="K3294" s="47"/>
      <c r="O3294" s="47"/>
    </row>
    <row r="3295" spans="11:15" ht="12.75">
      <c r="K3295" s="47"/>
      <c r="O3295" s="47"/>
    </row>
    <row r="3296" spans="11:15" ht="12.75">
      <c r="K3296" s="47"/>
      <c r="O3296" s="47"/>
    </row>
    <row r="3297" spans="11:15" ht="12.75">
      <c r="K3297" s="47"/>
      <c r="O3297" s="47"/>
    </row>
    <row r="3298" spans="11:15" ht="12.75">
      <c r="K3298" s="47"/>
      <c r="O3298" s="47"/>
    </row>
    <row r="3299" spans="11:15" ht="12.75">
      <c r="K3299" s="47"/>
      <c r="O3299" s="47"/>
    </row>
    <row r="3300" spans="11:15" ht="12.75">
      <c r="K3300" s="47"/>
      <c r="O3300" s="47"/>
    </row>
    <row r="3301" spans="11:15" ht="12.75">
      <c r="K3301" s="47"/>
      <c r="O3301" s="47"/>
    </row>
    <row r="3302" spans="11:15" ht="12.75">
      <c r="K3302" s="47"/>
      <c r="O3302" s="47"/>
    </row>
    <row r="3303" spans="11:15" ht="12.75">
      <c r="K3303" s="47"/>
      <c r="O3303" s="47"/>
    </row>
    <row r="3304" spans="11:15" ht="12.75">
      <c r="K3304" s="47"/>
      <c r="O3304" s="47"/>
    </row>
    <row r="3305" spans="11:15" ht="12.75">
      <c r="K3305" s="47"/>
      <c r="O3305" s="47"/>
    </row>
    <row r="3306" spans="11:15" ht="12.75">
      <c r="K3306" s="47"/>
      <c r="O3306" s="47"/>
    </row>
    <row r="3307" spans="11:15" ht="12.75">
      <c r="K3307" s="47"/>
      <c r="O3307" s="47"/>
    </row>
    <row r="3308" spans="11:15" ht="12.75">
      <c r="K3308" s="47"/>
      <c r="O3308" s="47"/>
    </row>
    <row r="3309" spans="11:15" ht="12.75">
      <c r="K3309" s="47"/>
      <c r="O3309" s="47"/>
    </row>
    <row r="3310" spans="11:15" ht="12.75">
      <c r="K3310" s="47"/>
      <c r="O3310" s="47"/>
    </row>
    <row r="3311" spans="11:15" ht="12.75">
      <c r="K3311" s="47"/>
      <c r="O3311" s="47"/>
    </row>
    <row r="3312" spans="11:15" ht="12.75">
      <c r="K3312" s="47"/>
      <c r="O3312" s="47"/>
    </row>
    <row r="3313" spans="11:15" ht="12.75">
      <c r="K3313" s="47"/>
      <c r="O3313" s="47"/>
    </row>
    <row r="3314" spans="11:15" ht="12.75">
      <c r="K3314" s="47"/>
      <c r="O3314" s="47"/>
    </row>
    <row r="3315" spans="11:15" ht="12.75">
      <c r="K3315" s="47"/>
      <c r="O3315" s="47"/>
    </row>
    <row r="3316" spans="11:15" ht="12.75">
      <c r="K3316" s="47"/>
      <c r="O3316" s="47"/>
    </row>
    <row r="3317" spans="11:15" ht="12.75">
      <c r="K3317" s="47"/>
      <c r="O3317" s="47"/>
    </row>
    <row r="3318" spans="11:15" ht="12.75">
      <c r="K3318" s="47"/>
      <c r="O3318" s="47"/>
    </row>
    <row r="3319" spans="11:15" ht="12.75">
      <c r="K3319" s="47"/>
      <c r="O3319" s="47"/>
    </row>
    <row r="3320" spans="11:15" ht="12.75">
      <c r="K3320" s="47"/>
      <c r="O3320" s="47"/>
    </row>
    <row r="3321" spans="11:15" ht="12.75">
      <c r="K3321" s="47"/>
      <c r="O3321" s="47"/>
    </row>
    <row r="3322" spans="11:15" ht="12.75">
      <c r="K3322" s="47"/>
      <c r="O3322" s="47"/>
    </row>
    <row r="3323" spans="11:15" ht="12.75">
      <c r="K3323" s="47"/>
      <c r="O3323" s="47"/>
    </row>
    <row r="3324" spans="11:15" ht="12.75">
      <c r="K3324" s="47"/>
      <c r="O3324" s="47"/>
    </row>
    <row r="3325" spans="11:15" ht="12.75">
      <c r="K3325" s="47"/>
      <c r="O3325" s="47"/>
    </row>
    <row r="3326" spans="11:15" ht="12.75">
      <c r="K3326" s="47"/>
      <c r="O3326" s="47"/>
    </row>
    <row r="3327" spans="11:15" ht="12.75">
      <c r="K3327" s="47"/>
      <c r="O3327" s="47"/>
    </row>
    <row r="3328" spans="11:15" ht="12.75">
      <c r="K3328" s="47"/>
      <c r="O3328" s="47"/>
    </row>
    <row r="3329" spans="11:15" ht="12.75">
      <c r="K3329" s="47"/>
      <c r="O3329" s="47"/>
    </row>
    <row r="3330" spans="11:15" ht="12.75">
      <c r="K3330" s="47"/>
      <c r="O3330" s="47"/>
    </row>
    <row r="3331" spans="11:15" ht="12.75">
      <c r="K3331" s="47"/>
      <c r="O3331" s="47"/>
    </row>
    <row r="3332" spans="11:15" ht="12.75">
      <c r="K3332" s="47"/>
      <c r="O3332" s="47"/>
    </row>
    <row r="3333" spans="11:15" ht="12.75">
      <c r="K3333" s="47"/>
      <c r="O3333" s="47"/>
    </row>
    <row r="3334" spans="11:15" ht="12.75">
      <c r="K3334" s="47"/>
      <c r="O3334" s="47"/>
    </row>
    <row r="3335" spans="11:15" ht="12.75">
      <c r="K3335" s="47"/>
      <c r="O3335" s="47"/>
    </row>
    <row r="3336" spans="11:15" ht="12.75">
      <c r="K3336" s="47"/>
      <c r="O3336" s="47"/>
    </row>
    <row r="3337" spans="11:15" ht="12.75">
      <c r="K3337" s="47"/>
      <c r="O3337" s="47"/>
    </row>
    <row r="3338" spans="11:15" ht="12.75">
      <c r="K3338" s="47"/>
      <c r="O3338" s="47"/>
    </row>
    <row r="3339" spans="11:15" ht="12.75">
      <c r="K3339" s="47"/>
      <c r="O3339" s="47"/>
    </row>
    <row r="3340" spans="11:15" ht="12.75">
      <c r="K3340" s="47"/>
      <c r="O3340" s="47"/>
    </row>
    <row r="3341" ht="12.75">
      <c r="O3341" s="47"/>
    </row>
    <row r="3342" ht="12.75">
      <c r="O3342" s="47"/>
    </row>
    <row r="3343" ht="12.75">
      <c r="O3343" s="47"/>
    </row>
    <row r="3344" ht="12.75">
      <c r="O3344" s="47"/>
    </row>
    <row r="3345" ht="12.75">
      <c r="O3345" s="47"/>
    </row>
    <row r="3346" ht="12.75">
      <c r="O3346" s="47"/>
    </row>
    <row r="3347" ht="12.75">
      <c r="O3347" s="47"/>
    </row>
    <row r="3348" ht="12.75">
      <c r="O3348" s="47"/>
    </row>
    <row r="3349" ht="12.75">
      <c r="O3349" s="47"/>
    </row>
    <row r="3350" ht="12.75">
      <c r="O3350" s="47"/>
    </row>
    <row r="3351" ht="12.75">
      <c r="O3351" s="47"/>
    </row>
    <row r="3352" ht="12.75">
      <c r="O3352" s="47"/>
    </row>
    <row r="3353" ht="12.75">
      <c r="O3353" s="47"/>
    </row>
    <row r="3354" ht="12.75">
      <c r="O3354" s="47"/>
    </row>
    <row r="3355" ht="12.75">
      <c r="O3355" s="47"/>
    </row>
    <row r="3356" ht="12.75">
      <c r="O3356" s="47"/>
    </row>
    <row r="3357" ht="12.75">
      <c r="O3357" s="47"/>
    </row>
    <row r="3358" ht="12.75">
      <c r="O3358" s="47"/>
    </row>
    <row r="3359" ht="12.75">
      <c r="O3359" s="47"/>
    </row>
    <row r="3360" ht="12.75">
      <c r="O3360" s="47"/>
    </row>
    <row r="3361" ht="12.75">
      <c r="O3361" s="47"/>
    </row>
    <row r="3362" ht="12.75">
      <c r="O3362" s="47"/>
    </row>
    <row r="3363" ht="12.75">
      <c r="O3363" s="47"/>
    </row>
    <row r="3364" ht="12.75">
      <c r="O3364" s="47"/>
    </row>
    <row r="3365" ht="12.75">
      <c r="O3365" s="47"/>
    </row>
    <row r="3366" ht="12.75">
      <c r="O3366" s="47"/>
    </row>
    <row r="3367" ht="12.75">
      <c r="O3367" s="47"/>
    </row>
    <row r="3368" ht="12.75">
      <c r="O3368" s="47"/>
    </row>
    <row r="3369" ht="12.75">
      <c r="O3369" s="47"/>
    </row>
    <row r="3370" ht="12.75">
      <c r="O3370" s="47"/>
    </row>
    <row r="3371" ht="12.75">
      <c r="O3371" s="47"/>
    </row>
    <row r="3372" ht="12.75">
      <c r="O3372" s="47"/>
    </row>
    <row r="3373" ht="12.75">
      <c r="O3373" s="47"/>
    </row>
    <row r="3374" ht="12.75">
      <c r="O3374" s="47"/>
    </row>
    <row r="3375" ht="12.75">
      <c r="O3375" s="47"/>
    </row>
    <row r="3376" ht="12.75">
      <c r="O3376" s="47"/>
    </row>
    <row r="3377" ht="12.75">
      <c r="O3377" s="47"/>
    </row>
    <row r="3378" ht="12.75">
      <c r="O3378" s="47"/>
    </row>
    <row r="3379" ht="12.75">
      <c r="O3379" s="47"/>
    </row>
    <row r="3380" ht="12.75">
      <c r="O3380" s="47"/>
    </row>
    <row r="3381" ht="12.75">
      <c r="O3381" s="47"/>
    </row>
    <row r="3382" ht="12.75">
      <c r="O3382" s="47"/>
    </row>
    <row r="3383" ht="12.75">
      <c r="O3383" s="47"/>
    </row>
    <row r="3384" ht="12.75">
      <c r="O3384" s="47"/>
    </row>
    <row r="3385" ht="12.75">
      <c r="O3385" s="47"/>
    </row>
    <row r="3386" ht="12.75">
      <c r="O3386" s="47"/>
    </row>
    <row r="3387" ht="12.75">
      <c r="O3387" s="47"/>
    </row>
    <row r="3388" ht="12.75">
      <c r="O3388" s="47"/>
    </row>
    <row r="3389" ht="12.75">
      <c r="O3389" s="47"/>
    </row>
    <row r="3390" ht="12.75">
      <c r="O3390" s="47"/>
    </row>
    <row r="3391" ht="12.75">
      <c r="O3391" s="47"/>
    </row>
    <row r="3392" ht="12.75">
      <c r="O3392" s="47"/>
    </row>
    <row r="3393" ht="12.75">
      <c r="O3393" s="47"/>
    </row>
    <row r="3394" ht="12.75">
      <c r="O3394" s="47"/>
    </row>
    <row r="3395" ht="12.75">
      <c r="O3395" s="47"/>
    </row>
    <row r="3396" ht="12.75">
      <c r="O3396" s="47"/>
    </row>
    <row r="3397" ht="12.75">
      <c r="O3397" s="47"/>
    </row>
    <row r="3398" ht="12.75">
      <c r="O3398" s="47"/>
    </row>
    <row r="3399" ht="12.75">
      <c r="O3399" s="47"/>
    </row>
    <row r="3400" ht="12.75">
      <c r="O3400" s="47"/>
    </row>
    <row r="3401" ht="12.75">
      <c r="O3401" s="47"/>
    </row>
    <row r="3402" ht="12.75">
      <c r="O3402" s="47"/>
    </row>
    <row r="3403" ht="12.75">
      <c r="O3403" s="47"/>
    </row>
    <row r="3404" ht="12.75">
      <c r="O3404" s="47"/>
    </row>
    <row r="3405" ht="12.75">
      <c r="O3405" s="47"/>
    </row>
    <row r="3406" ht="12.75">
      <c r="O3406" s="47"/>
    </row>
    <row r="3407" ht="12.75">
      <c r="O3407" s="47"/>
    </row>
    <row r="3408" ht="12.75">
      <c r="O3408" s="47"/>
    </row>
    <row r="3409" ht="12.75">
      <c r="O3409" s="47"/>
    </row>
    <row r="3410" ht="12.75">
      <c r="O3410" s="47"/>
    </row>
    <row r="3411" ht="12.75">
      <c r="O3411" s="47"/>
    </row>
    <row r="3412" ht="12.75">
      <c r="O3412" s="47"/>
    </row>
    <row r="3413" ht="12.75">
      <c r="O3413" s="47"/>
    </row>
    <row r="3414" ht="12.75">
      <c r="O3414" s="47"/>
    </row>
    <row r="3415" ht="12.75">
      <c r="O3415" s="47"/>
    </row>
    <row r="3416" ht="12.75">
      <c r="O3416" s="47"/>
    </row>
    <row r="3417" ht="12.75">
      <c r="O3417" s="47"/>
    </row>
    <row r="3418" ht="12.75">
      <c r="O3418" s="47"/>
    </row>
    <row r="3419" ht="12.75">
      <c r="O3419" s="47"/>
    </row>
    <row r="3420" ht="12.75">
      <c r="O3420" s="47"/>
    </row>
    <row r="3421" ht="12.75">
      <c r="O3421" s="47"/>
    </row>
    <row r="3422" ht="12.75">
      <c r="O3422" s="47"/>
    </row>
    <row r="3423" ht="12.75">
      <c r="O3423" s="47"/>
    </row>
    <row r="3424" ht="12.75">
      <c r="O3424" s="47"/>
    </row>
    <row r="3425" ht="12.75">
      <c r="O3425" s="47"/>
    </row>
    <row r="3426" ht="12.75">
      <c r="O3426" s="47"/>
    </row>
    <row r="3427" ht="12.75">
      <c r="O3427" s="47"/>
    </row>
    <row r="3428" ht="12.75">
      <c r="O3428" s="47"/>
    </row>
    <row r="3429" ht="12.75">
      <c r="O3429" s="47"/>
    </row>
    <row r="3430" ht="12.75">
      <c r="O3430" s="47"/>
    </row>
    <row r="3431" ht="12.75">
      <c r="O3431" s="47"/>
    </row>
    <row r="3432" ht="12.75">
      <c r="O3432" s="47"/>
    </row>
    <row r="3433" ht="12.75">
      <c r="O3433" s="47"/>
    </row>
    <row r="3434" ht="12.75">
      <c r="O3434" s="47"/>
    </row>
    <row r="3435" ht="12.75">
      <c r="O3435" s="47"/>
    </row>
    <row r="3436" ht="12.75">
      <c r="O3436" s="47"/>
    </row>
    <row r="3437" ht="12.75">
      <c r="O3437" s="47"/>
    </row>
    <row r="3438" ht="12.75">
      <c r="O3438" s="47"/>
    </row>
    <row r="3439" ht="12.75">
      <c r="O3439" s="47"/>
    </row>
    <row r="3440" ht="12.75">
      <c r="O3440" s="47"/>
    </row>
    <row r="3441" ht="12.75">
      <c r="O3441" s="47"/>
    </row>
    <row r="3442" ht="12.75">
      <c r="O3442" s="47"/>
    </row>
    <row r="3443" ht="12.75">
      <c r="O3443" s="47"/>
    </row>
    <row r="3444" ht="12.75">
      <c r="O3444" s="47"/>
    </row>
    <row r="3445" ht="12.75">
      <c r="O3445" s="47"/>
    </row>
    <row r="3446" ht="12.75">
      <c r="O3446" s="47"/>
    </row>
    <row r="3447" ht="12.75">
      <c r="O3447" s="47"/>
    </row>
    <row r="3448" ht="12.75">
      <c r="O3448" s="47"/>
    </row>
    <row r="3449" ht="12.75">
      <c r="O3449" s="47"/>
    </row>
    <row r="3450" ht="12.75">
      <c r="O3450" s="47"/>
    </row>
    <row r="3451" ht="12.75">
      <c r="O3451" s="47"/>
    </row>
    <row r="3452" ht="12.75">
      <c r="O3452" s="47"/>
    </row>
    <row r="3453" ht="12.75">
      <c r="O3453" s="47"/>
    </row>
    <row r="3454" ht="12.75">
      <c r="O3454" s="47"/>
    </row>
    <row r="3455" ht="12.75">
      <c r="O3455" s="47"/>
    </row>
    <row r="3456" ht="12.75">
      <c r="O3456" s="47"/>
    </row>
    <row r="3457" ht="12.75">
      <c r="O3457" s="47"/>
    </row>
    <row r="3458" ht="12.75">
      <c r="O3458" s="47"/>
    </row>
    <row r="3459" ht="12.75">
      <c r="O3459" s="47"/>
    </row>
    <row r="3460" ht="12.75">
      <c r="O3460" s="47"/>
    </row>
    <row r="3461" ht="12.75">
      <c r="O3461" s="47"/>
    </row>
    <row r="3462" ht="12.75">
      <c r="O3462" s="47"/>
    </row>
    <row r="3463" ht="12.75">
      <c r="O3463" s="47"/>
    </row>
    <row r="3464" ht="12.75">
      <c r="O3464" s="47"/>
    </row>
    <row r="3465" ht="12.75">
      <c r="O3465" s="47"/>
    </row>
    <row r="3466" ht="12.75">
      <c r="O3466" s="47"/>
    </row>
    <row r="3467" ht="12.75">
      <c r="O3467" s="47"/>
    </row>
    <row r="3468" ht="12.75">
      <c r="O3468" s="47"/>
    </row>
    <row r="3469" ht="12.75">
      <c r="O3469" s="47"/>
    </row>
    <row r="3470" ht="12.75">
      <c r="O3470" s="47"/>
    </row>
    <row r="3471" ht="12.75">
      <c r="O3471" s="47"/>
    </row>
    <row r="3472" ht="12.75">
      <c r="O3472" s="47"/>
    </row>
    <row r="3473" ht="12.75">
      <c r="O3473" s="47"/>
    </row>
    <row r="3474" ht="12.75">
      <c r="O3474" s="47"/>
    </row>
    <row r="3475" ht="12.75">
      <c r="O3475" s="47"/>
    </row>
    <row r="3476" ht="12.75">
      <c r="O3476" s="47"/>
    </row>
    <row r="3477" ht="12.75">
      <c r="O3477" s="47"/>
    </row>
    <row r="3478" ht="12.75">
      <c r="O3478" s="47"/>
    </row>
    <row r="3479" ht="12.75">
      <c r="O3479" s="47"/>
    </row>
    <row r="3480" ht="12.75">
      <c r="O3480" s="47"/>
    </row>
    <row r="3481" ht="12.75">
      <c r="O3481" s="47"/>
    </row>
    <row r="3482" ht="12.75">
      <c r="O3482" s="47"/>
    </row>
    <row r="3483" ht="12.75">
      <c r="O3483" s="47"/>
    </row>
    <row r="3484" ht="12.75">
      <c r="O3484" s="47"/>
    </row>
    <row r="3485" ht="12.75">
      <c r="O3485" s="47"/>
    </row>
    <row r="3486" ht="12.75">
      <c r="O3486" s="47"/>
    </row>
    <row r="3487" ht="12.75">
      <c r="O3487" s="47"/>
    </row>
    <row r="3488" ht="12.75">
      <c r="O3488" s="47"/>
    </row>
    <row r="3489" ht="12.75">
      <c r="O3489" s="47"/>
    </row>
    <row r="3490" ht="12.75">
      <c r="O3490" s="47"/>
    </row>
    <row r="3491" ht="12.75">
      <c r="O3491" s="47"/>
    </row>
    <row r="3492" ht="12.75">
      <c r="O3492" s="47"/>
    </row>
    <row r="3493" ht="12.75">
      <c r="O3493" s="47"/>
    </row>
    <row r="3494" ht="12.75">
      <c r="O3494" s="47"/>
    </row>
    <row r="3495" ht="12.75">
      <c r="O3495" s="47"/>
    </row>
    <row r="3496" ht="12.75">
      <c r="O3496" s="47"/>
    </row>
    <row r="3497" ht="12.75">
      <c r="O3497" s="47"/>
    </row>
    <row r="3498" ht="12.75">
      <c r="O3498" s="47"/>
    </row>
    <row r="3499" ht="12.75">
      <c r="O3499" s="47"/>
    </row>
    <row r="3500" ht="12.75">
      <c r="O3500" s="47"/>
    </row>
    <row r="3501" ht="12.75">
      <c r="O3501" s="47"/>
    </row>
    <row r="3502" ht="12.75">
      <c r="O3502" s="47"/>
    </row>
    <row r="3503" ht="12.75">
      <c r="O3503" s="47"/>
    </row>
    <row r="3504" ht="12.75">
      <c r="O3504" s="47"/>
    </row>
    <row r="3505" ht="12.75">
      <c r="O3505" s="47"/>
    </row>
  </sheetData>
  <sheetProtection password="C7C6" sheet="1"/>
  <mergeCells count="6">
    <mergeCell ref="E40:G40"/>
    <mergeCell ref="E41:G41"/>
    <mergeCell ref="E42:G42"/>
    <mergeCell ref="E37:G37"/>
    <mergeCell ref="E38:G38"/>
    <mergeCell ref="E39:G39"/>
  </mergeCells>
  <hyperlinks>
    <hyperlink ref="E37:G37" location="'Personnel Expenses'!A1" display="FORWARD TO PERSONNEL EXPENSE"/>
    <hyperlink ref="E38:G38" location="Depreciation!A1" display="FORWARD TO DEPRECIATION"/>
    <hyperlink ref="E39:G39" location="'Expense Projection'!A1" display="FORWARD TO EXPENSE PROJECTION"/>
    <hyperlink ref="E40:G40" location="'Operations Summary'!A1" display="FORWARD TO OPERATIONS SUMMARY"/>
    <hyperlink ref="E41:G41" location="'Return On Investment'!A1" display="FORWARD TO RETURN ON INVESTMENT"/>
    <hyperlink ref="E42:G42" location="Introduction!A1" display="BACK TO INTRODUCTION"/>
    <hyperlink ref="E36:G36" r:id="rId1" display="FORWARD TO CELLULOS &amp; CONVERSION"/>
    <hyperlink ref="E36" location="'Cellulose &amp; Conversion'!A1" display="FORWARD TO CELLULOS &amp; CONVERSION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31">
      <selection activeCell="A54" sqref="A54"/>
    </sheetView>
  </sheetViews>
  <sheetFormatPr defaultColWidth="9.140625" defaultRowHeight="12.75"/>
  <cols>
    <col min="1" max="1" width="42.140625" style="0" customWidth="1"/>
    <col min="2" max="2" width="16.57421875" style="0" bestFit="1" customWidth="1"/>
    <col min="3" max="12" width="14.7109375" style="0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159</v>
      </c>
      <c r="B3" s="169"/>
      <c r="C3" s="170"/>
    </row>
    <row r="4" spans="1:3" ht="13.5" thickBot="1">
      <c r="A4" s="171" t="s">
        <v>158</v>
      </c>
      <c r="B4" s="169"/>
      <c r="C4" s="170"/>
    </row>
    <row r="6" spans="1:4" ht="12.75">
      <c r="A6" s="1" t="str">
        <f>'Input Values'!B3</f>
        <v>Corn Stover</v>
      </c>
      <c r="D6" s="3" t="s">
        <v>208</v>
      </c>
    </row>
    <row r="7" spans="1:6" ht="12.75">
      <c r="A7" s="35" t="s">
        <v>249</v>
      </c>
      <c r="B7" s="151">
        <v>76.24</v>
      </c>
      <c r="D7" s="35" t="s">
        <v>226</v>
      </c>
      <c r="F7" s="6">
        <f>'Input Values'!F15</f>
        <v>56000000</v>
      </c>
    </row>
    <row r="8" spans="1:6" ht="12.75">
      <c r="A8" s="35" t="s">
        <v>247</v>
      </c>
      <c r="B8">
        <f>1/B7</f>
        <v>0.01311647429171039</v>
      </c>
      <c r="D8" s="35" t="s">
        <v>254</v>
      </c>
      <c r="F8" s="105">
        <f>F7*0.95</f>
        <v>53200000</v>
      </c>
    </row>
    <row r="9" spans="1:4" ht="12.75">
      <c r="A9" s="35" t="s">
        <v>248</v>
      </c>
      <c r="B9">
        <f>B8*2000</f>
        <v>26.23294858342078</v>
      </c>
      <c r="D9" s="35" t="s">
        <v>253</v>
      </c>
    </row>
    <row r="10" spans="1:6" ht="12.75">
      <c r="A10" s="35" t="s">
        <v>278</v>
      </c>
      <c r="B10" s="107">
        <f>'Input Values'!D3+('Input Values'!E3*'Input Values'!F3)+'Input Values'!G3</f>
        <v>54</v>
      </c>
      <c r="D10" s="35" t="s">
        <v>257</v>
      </c>
      <c r="F10" s="133">
        <f>F7-F8</f>
        <v>2800000</v>
      </c>
    </row>
    <row r="11" spans="1:6" ht="12.75">
      <c r="A11" s="35" t="s">
        <v>246</v>
      </c>
      <c r="B11" s="112">
        <f>B10/2000</f>
        <v>0.027</v>
      </c>
      <c r="D11" s="35" t="s">
        <v>255</v>
      </c>
      <c r="F11" s="100">
        <v>2</v>
      </c>
    </row>
    <row r="13" spans="1:7" ht="12.75">
      <c r="A13" s="1" t="str">
        <f>'Input Values'!B4</f>
        <v>Switchgrass</v>
      </c>
      <c r="D13" s="1" t="s">
        <v>231</v>
      </c>
      <c r="E13" t="s">
        <v>190</v>
      </c>
      <c r="F13" s="118"/>
      <c r="G13" s="119"/>
    </row>
    <row r="14" spans="1:7" ht="12.75">
      <c r="A14" s="35" t="s">
        <v>249</v>
      </c>
      <c r="B14" s="151">
        <v>78</v>
      </c>
      <c r="D14" s="35" t="str">
        <f>'Input Values'!I13</f>
        <v>Electricity</v>
      </c>
      <c r="E14" s="132">
        <f>'Input Values'!I15</f>
        <v>2.42</v>
      </c>
      <c r="F14" s="113"/>
      <c r="G14" s="119"/>
    </row>
    <row r="15" spans="1:7" ht="12.75">
      <c r="A15" s="35" t="s">
        <v>247</v>
      </c>
      <c r="B15">
        <f>1/B14</f>
        <v>0.01282051282051282</v>
      </c>
      <c r="D15" s="35" t="s">
        <v>261</v>
      </c>
      <c r="E15" s="135">
        <f>'Input Values'!I16</f>
        <v>1.3</v>
      </c>
      <c r="F15" s="113"/>
      <c r="G15" s="119"/>
    </row>
    <row r="16" spans="1:7" ht="12.75">
      <c r="A16" s="35" t="s">
        <v>248</v>
      </c>
      <c r="B16">
        <f>B15*2000</f>
        <v>25.64102564102564</v>
      </c>
      <c r="D16" s="1" t="s">
        <v>262</v>
      </c>
      <c r="E16" s="137">
        <f>E14-E15</f>
        <v>1.1199999999999999</v>
      </c>
      <c r="G16" s="136"/>
    </row>
    <row r="17" spans="1:2" ht="12.75">
      <c r="A17" s="35" t="s">
        <v>278</v>
      </c>
      <c r="B17" s="107">
        <f>'Input Values'!D4+('Input Values'!E4*'Input Values'!F4)+'Input Values'!G4</f>
        <v>55.5</v>
      </c>
    </row>
    <row r="18" spans="1:8" ht="12.75">
      <c r="A18" s="35" t="s">
        <v>246</v>
      </c>
      <c r="B18" s="112">
        <f>B17/2000</f>
        <v>0.02775</v>
      </c>
      <c r="D18" s="1" t="s">
        <v>263</v>
      </c>
      <c r="E18" s="1"/>
      <c r="F18" s="1"/>
      <c r="G18" s="1"/>
      <c r="H18" s="116">
        <f>E16*'Input Values'!I18*'Input Values'!I17</f>
        <v>0.055999999999999994</v>
      </c>
    </row>
    <row r="19" ht="12.75">
      <c r="D19" s="35"/>
    </row>
    <row r="20" spans="1:4" ht="12.75">
      <c r="A20" s="1" t="str">
        <f>'Input Values'!B5</f>
        <v>C </v>
      </c>
      <c r="D20" s="3" t="s">
        <v>279</v>
      </c>
    </row>
    <row r="21" spans="1:4" ht="12.75">
      <c r="A21" s="35" t="s">
        <v>249</v>
      </c>
      <c r="B21" s="151">
        <v>75</v>
      </c>
      <c r="D21" s="35" t="s">
        <v>280</v>
      </c>
    </row>
    <row r="22" spans="1:4" ht="12.75">
      <c r="A22" s="35" t="s">
        <v>247</v>
      </c>
      <c r="B22">
        <f>1/B21</f>
        <v>0.013333333333333334</v>
      </c>
      <c r="D22" s="35" t="s">
        <v>282</v>
      </c>
    </row>
    <row r="23" spans="1:4" ht="12.75">
      <c r="A23" s="35" t="s">
        <v>248</v>
      </c>
      <c r="B23">
        <f>B22*2000</f>
        <v>26.666666666666668</v>
      </c>
      <c r="D23" s="35" t="s">
        <v>281</v>
      </c>
    </row>
    <row r="24" spans="1:2" ht="12.75">
      <c r="A24" s="35" t="s">
        <v>278</v>
      </c>
      <c r="B24" s="107">
        <f>'Input Values'!D5+('Input Values'!E5*'Input Values'!F5)+'Input Values'!G5</f>
        <v>0</v>
      </c>
    </row>
    <row r="25" spans="1:2" ht="12.75">
      <c r="A25" s="35" t="s">
        <v>246</v>
      </c>
      <c r="B25" s="112">
        <f>B24/2000</f>
        <v>0</v>
      </c>
    </row>
    <row r="27" ht="12.75">
      <c r="A27" s="1" t="str">
        <f>'Input Values'!B6</f>
        <v>D</v>
      </c>
    </row>
    <row r="28" spans="1:2" ht="12.75">
      <c r="A28" s="35" t="s">
        <v>249</v>
      </c>
      <c r="B28" s="151">
        <v>75</v>
      </c>
    </row>
    <row r="29" spans="1:2" ht="12.75">
      <c r="A29" s="35" t="s">
        <v>247</v>
      </c>
      <c r="B29">
        <f>1/B28</f>
        <v>0.013333333333333334</v>
      </c>
    </row>
    <row r="30" spans="1:2" ht="12.75">
      <c r="A30" s="35" t="s">
        <v>248</v>
      </c>
      <c r="B30">
        <f>B29*2000</f>
        <v>26.666666666666668</v>
      </c>
    </row>
    <row r="31" spans="1:2" ht="12.75">
      <c r="A31" s="35" t="s">
        <v>278</v>
      </c>
      <c r="B31" s="107">
        <f>'Input Values'!D6+('Input Values'!E6*'Input Values'!F6)+'Input Values'!G6</f>
        <v>0</v>
      </c>
    </row>
    <row r="32" spans="1:2" ht="12.75">
      <c r="A32" s="35" t="s">
        <v>246</v>
      </c>
      <c r="B32" s="112">
        <f>B31/2000</f>
        <v>0</v>
      </c>
    </row>
    <row r="34" spans="2:10" ht="12.75">
      <c r="B34" s="1"/>
      <c r="C34" s="1" t="s">
        <v>259</v>
      </c>
      <c r="D34" s="1" t="str">
        <f>A6</f>
        <v>Corn Stover</v>
      </c>
      <c r="E34" s="1" t="s">
        <v>259</v>
      </c>
      <c r="F34" s="1" t="str">
        <f>A13</f>
        <v>Switchgrass</v>
      </c>
      <c r="G34" s="1" t="s">
        <v>259</v>
      </c>
      <c r="H34" s="1" t="str">
        <f>A20</f>
        <v>C </v>
      </c>
      <c r="I34" s="1" t="s">
        <v>259</v>
      </c>
      <c r="J34" s="1" t="str">
        <f>A27</f>
        <v>D</v>
      </c>
    </row>
    <row r="35" spans="1:10" ht="12.75">
      <c r="A35" s="1" t="s">
        <v>267</v>
      </c>
      <c r="B35" s="1" t="s">
        <v>258</v>
      </c>
      <c r="C35" s="1" t="str">
        <f>A6</f>
        <v>Corn Stover</v>
      </c>
      <c r="D35" s="1" t="s">
        <v>175</v>
      </c>
      <c r="E35" s="1" t="str">
        <f>A13</f>
        <v>Switchgrass</v>
      </c>
      <c r="F35" s="1" t="s">
        <v>175</v>
      </c>
      <c r="G35" s="1" t="str">
        <f>A20</f>
        <v>C </v>
      </c>
      <c r="H35" s="1" t="s">
        <v>175</v>
      </c>
      <c r="I35" s="1" t="str">
        <f>A27</f>
        <v>D</v>
      </c>
      <c r="J35" s="1" t="s">
        <v>175</v>
      </c>
    </row>
    <row r="36" spans="1:10" ht="12.75">
      <c r="A36" s="108" t="s">
        <v>239</v>
      </c>
      <c r="B36" s="113"/>
      <c r="D36" s="112">
        <f>B9*B11</f>
        <v>0.708289611752361</v>
      </c>
      <c r="F36" s="112">
        <f>B16*B18</f>
        <v>0.7115384615384615</v>
      </c>
      <c r="H36" s="130">
        <f>B23*B25</f>
        <v>0</v>
      </c>
      <c r="J36" s="130">
        <f>B30*B32</f>
        <v>0</v>
      </c>
    </row>
    <row r="37" spans="1:10" ht="12.75">
      <c r="A37" s="91" t="s">
        <v>176</v>
      </c>
      <c r="B37" s="114">
        <v>2500</v>
      </c>
      <c r="C37" s="152">
        <v>0.5828584116645696</v>
      </c>
      <c r="D37" s="112">
        <f aca="true" t="shared" si="0" ref="D37:D48">($B37/2000)*$C37*$B$8</f>
        <v>0.009556309215381848</v>
      </c>
      <c r="E37" s="152">
        <v>0.5</v>
      </c>
      <c r="F37" s="112">
        <f aca="true" t="shared" si="1" ref="F37:F48">($B37/2000)*E37*$B$15</f>
        <v>0.008012820512820512</v>
      </c>
      <c r="G37" s="152"/>
      <c r="H37" s="112">
        <f aca="true" t="shared" si="2" ref="H37:H48">($B37/2000)*G37*$B$22</f>
        <v>0</v>
      </c>
      <c r="I37" s="152"/>
      <c r="J37" s="112">
        <f aca="true" t="shared" si="3" ref="J37:J48">($B37/2000)*I37*$B$29</f>
        <v>0</v>
      </c>
    </row>
    <row r="38" spans="1:10" ht="12.75">
      <c r="A38" s="91" t="s">
        <v>177</v>
      </c>
      <c r="B38" s="114">
        <v>25</v>
      </c>
      <c r="C38" s="152">
        <v>67.08422766634594</v>
      </c>
      <c r="D38" s="112">
        <f t="shared" si="0"/>
        <v>0.010998856844560919</v>
      </c>
      <c r="E38" s="152">
        <v>67.08422766634594</v>
      </c>
      <c r="F38" s="112">
        <f t="shared" si="1"/>
        <v>0.010750677510632363</v>
      </c>
      <c r="G38" s="152"/>
      <c r="H38" s="112">
        <f t="shared" si="2"/>
        <v>0</v>
      </c>
      <c r="I38" s="152"/>
      <c r="J38" s="112">
        <f t="shared" si="3"/>
        <v>0</v>
      </c>
    </row>
    <row r="39" spans="1:10" ht="12.75">
      <c r="A39" s="91" t="s">
        <v>178</v>
      </c>
      <c r="B39" s="114">
        <v>70</v>
      </c>
      <c r="C39" s="152">
        <v>48.84908592998298</v>
      </c>
      <c r="D39" s="112">
        <f t="shared" si="0"/>
        <v>0.02242547229209607</v>
      </c>
      <c r="E39" s="152">
        <v>48.84908592998298</v>
      </c>
      <c r="F39" s="112">
        <f t="shared" si="1"/>
        <v>0.02191946163524877</v>
      </c>
      <c r="G39" s="152"/>
      <c r="H39" s="112">
        <f t="shared" si="2"/>
        <v>0</v>
      </c>
      <c r="I39" s="152"/>
      <c r="J39" s="112">
        <f t="shared" si="3"/>
        <v>0</v>
      </c>
    </row>
    <row r="40" spans="1:10" ht="12.75">
      <c r="A40" s="91" t="s">
        <v>179</v>
      </c>
      <c r="B40" s="114">
        <v>150</v>
      </c>
      <c r="C40" s="152">
        <v>26.635704240988826</v>
      </c>
      <c r="D40" s="112">
        <f t="shared" si="0"/>
        <v>0.026202489743889848</v>
      </c>
      <c r="E40" s="152">
        <v>26.635704240988826</v>
      </c>
      <c r="F40" s="112">
        <f t="shared" si="1"/>
        <v>0.02561125407787387</v>
      </c>
      <c r="G40" s="152"/>
      <c r="H40" s="112">
        <f t="shared" si="2"/>
        <v>0</v>
      </c>
      <c r="I40" s="152"/>
      <c r="J40" s="112">
        <f t="shared" si="3"/>
        <v>0</v>
      </c>
    </row>
    <row r="41" spans="1:10" ht="12.75">
      <c r="A41" s="91" t="s">
        <v>180</v>
      </c>
      <c r="B41" s="114">
        <v>150</v>
      </c>
      <c r="C41" s="152">
        <v>139.20139145881134</v>
      </c>
      <c r="D41" s="112">
        <f t="shared" si="0"/>
        <v>0.136937360432986</v>
      </c>
      <c r="E41" s="152">
        <v>145</v>
      </c>
      <c r="F41" s="112">
        <f t="shared" si="1"/>
        <v>0.13942307692307693</v>
      </c>
      <c r="G41" s="152"/>
      <c r="H41" s="112">
        <f t="shared" si="2"/>
        <v>0</v>
      </c>
      <c r="I41" s="152"/>
      <c r="J41" s="112">
        <f t="shared" si="3"/>
        <v>0</v>
      </c>
    </row>
    <row r="42" spans="1:10" ht="12.75">
      <c r="A42" s="91" t="s">
        <v>181</v>
      </c>
      <c r="B42" s="114">
        <v>142</v>
      </c>
      <c r="C42" s="152">
        <v>3.330619495226112</v>
      </c>
      <c r="D42" s="112">
        <f t="shared" si="0"/>
        <v>0.003101704933906794</v>
      </c>
      <c r="E42" s="152">
        <v>3.330619495226112</v>
      </c>
      <c r="F42" s="112">
        <f t="shared" si="1"/>
        <v>0.003031717745654538</v>
      </c>
      <c r="G42" s="152"/>
      <c r="H42" s="112">
        <f t="shared" si="2"/>
        <v>0</v>
      </c>
      <c r="I42" s="152"/>
      <c r="J42" s="112">
        <f t="shared" si="3"/>
        <v>0</v>
      </c>
    </row>
    <row r="43" spans="1:10" ht="12.75">
      <c r="A43" s="91" t="s">
        <v>182</v>
      </c>
      <c r="B43" s="114">
        <v>7</v>
      </c>
      <c r="C43" s="152">
        <v>0.416327436903264</v>
      </c>
      <c r="D43" s="112">
        <f t="shared" si="0"/>
        <v>1.9112618430763698E-05</v>
      </c>
      <c r="E43" s="152">
        <v>0.416327436903264</v>
      </c>
      <c r="F43" s="112">
        <f t="shared" si="1"/>
        <v>1.8681359348223385E-05</v>
      </c>
      <c r="G43" s="152"/>
      <c r="H43" s="112">
        <f t="shared" si="2"/>
        <v>0</v>
      </c>
      <c r="I43" s="152"/>
      <c r="J43" s="112">
        <f t="shared" si="3"/>
        <v>0</v>
      </c>
    </row>
    <row r="44" spans="1:10" ht="12.75">
      <c r="A44" s="91" t="s">
        <v>183</v>
      </c>
      <c r="B44" s="114">
        <v>0.35</v>
      </c>
      <c r="C44" s="152">
        <v>3807.6567241506923</v>
      </c>
      <c r="D44" s="112">
        <f t="shared" si="0"/>
        <v>0.008740030518446632</v>
      </c>
      <c r="E44" s="152">
        <v>3807.6567241506923</v>
      </c>
      <c r="F44" s="112">
        <f t="shared" si="1"/>
        <v>0.008542819573415013</v>
      </c>
      <c r="G44" s="152"/>
      <c r="H44" s="112">
        <f t="shared" si="2"/>
        <v>0</v>
      </c>
      <c r="I44" s="152"/>
      <c r="J44" s="112">
        <f t="shared" si="3"/>
        <v>0</v>
      </c>
    </row>
    <row r="45" spans="1:10" ht="12.75">
      <c r="A45" s="91" t="s">
        <v>184</v>
      </c>
      <c r="B45" s="114">
        <v>2500</v>
      </c>
      <c r="C45" s="152">
        <v>0.018503441640145068</v>
      </c>
      <c r="D45" s="112">
        <f t="shared" si="0"/>
        <v>0.0003033748957264079</v>
      </c>
      <c r="E45" s="152">
        <v>0.018503441640145068</v>
      </c>
      <c r="F45" s="112">
        <f t="shared" si="1"/>
        <v>0.00029652951346386324</v>
      </c>
      <c r="G45" s="152"/>
      <c r="H45" s="112">
        <f t="shared" si="2"/>
        <v>0</v>
      </c>
      <c r="I45" s="152"/>
      <c r="J45" s="112">
        <f t="shared" si="3"/>
        <v>0</v>
      </c>
    </row>
    <row r="46" spans="1:10" ht="12.75">
      <c r="A46" s="91" t="s">
        <v>185</v>
      </c>
      <c r="B46" s="114">
        <v>2000</v>
      </c>
      <c r="C46" s="152">
        <v>0.037006883280290136</v>
      </c>
      <c r="D46" s="112">
        <f t="shared" si="0"/>
        <v>0.00048539983316225264</v>
      </c>
      <c r="E46" s="152">
        <v>0.037006883280290136</v>
      </c>
      <c r="F46" s="112">
        <f t="shared" si="1"/>
        <v>0.0004744472215421812</v>
      </c>
      <c r="G46" s="152"/>
      <c r="H46" s="112">
        <f t="shared" si="2"/>
        <v>0</v>
      </c>
      <c r="I46" s="152"/>
      <c r="J46" s="112">
        <f t="shared" si="3"/>
        <v>0</v>
      </c>
    </row>
    <row r="47" spans="1:10" ht="12.75">
      <c r="A47" s="91" t="s">
        <v>186</v>
      </c>
      <c r="B47" s="114">
        <v>350</v>
      </c>
      <c r="C47" s="152">
        <v>1.1842202649692843</v>
      </c>
      <c r="D47" s="112">
        <f t="shared" si="0"/>
        <v>0.0027182390657086147</v>
      </c>
      <c r="E47" s="152">
        <v>1.1842202649692843</v>
      </c>
      <c r="F47" s="112">
        <f t="shared" si="1"/>
        <v>0.0026569044406362144</v>
      </c>
      <c r="G47" s="152"/>
      <c r="H47" s="112">
        <f t="shared" si="2"/>
        <v>0</v>
      </c>
      <c r="I47" s="152"/>
      <c r="J47" s="112">
        <f t="shared" si="3"/>
        <v>0</v>
      </c>
    </row>
    <row r="48" spans="1:10" ht="12.75">
      <c r="A48" s="91" t="s">
        <v>187</v>
      </c>
      <c r="B48" s="114">
        <v>5000</v>
      </c>
      <c r="C48" s="152">
        <v>0.00397823995263119</v>
      </c>
      <c r="D48" s="112">
        <f t="shared" si="0"/>
        <v>0.0001304512051623554</v>
      </c>
      <c r="E48" s="152">
        <v>0.00397823995263119</v>
      </c>
      <c r="F48" s="112">
        <f t="shared" si="1"/>
        <v>0.0001275076907894612</v>
      </c>
      <c r="G48" s="152"/>
      <c r="H48" s="112">
        <f t="shared" si="2"/>
        <v>0</v>
      </c>
      <c r="I48" s="152"/>
      <c r="J48" s="112">
        <f t="shared" si="3"/>
        <v>0</v>
      </c>
    </row>
    <row r="49" spans="1:10" ht="12.75">
      <c r="A49" s="106" t="s">
        <v>188</v>
      </c>
      <c r="B49" s="127"/>
      <c r="C49" s="129"/>
      <c r="D49" s="112">
        <f>SUM(D36:D48)</f>
        <v>0.9299084133518195</v>
      </c>
      <c r="E49" s="129"/>
      <c r="F49" s="112">
        <f>SUM(F36:F48)</f>
        <v>0.9324043597429635</v>
      </c>
      <c r="G49" s="129"/>
      <c r="H49" s="112">
        <f>SUM(H36:H48)</f>
        <v>0</v>
      </c>
      <c r="I49" s="129"/>
      <c r="J49" s="112">
        <f>SUM(J36:J48)</f>
        <v>0</v>
      </c>
    </row>
    <row r="50" spans="1:10" ht="12.75">
      <c r="A50" s="138" t="s">
        <v>252</v>
      </c>
      <c r="B50" s="114">
        <v>40</v>
      </c>
      <c r="C50" s="152">
        <v>108.3283990822293</v>
      </c>
      <c r="D50" s="112">
        <f>($B50/2000)*$C50*$B$8</f>
        <v>0.02841773323248408</v>
      </c>
      <c r="E50" s="152">
        <v>108.3283990822293</v>
      </c>
      <c r="F50" s="112">
        <f>($B50/2000)*E50*$B$15</f>
        <v>0.027776512585187003</v>
      </c>
      <c r="G50" s="152"/>
      <c r="H50" s="112">
        <f>($B50/2000)*G50*$B$22</f>
        <v>0</v>
      </c>
      <c r="I50" s="152"/>
      <c r="J50" s="112">
        <f>($B50/2000)*I50*$B$29</f>
        <v>0</v>
      </c>
    </row>
    <row r="51" spans="1:10" ht="12.75">
      <c r="A51" s="59"/>
      <c r="B51" s="59"/>
      <c r="C51" s="113"/>
      <c r="D51" s="112"/>
      <c r="E51" s="113"/>
      <c r="F51" s="112"/>
      <c r="G51" s="113"/>
      <c r="H51" s="112"/>
      <c r="I51" s="113"/>
      <c r="J51" s="112"/>
    </row>
    <row r="52" spans="1:10" ht="12.75">
      <c r="A52" s="1" t="s">
        <v>189</v>
      </c>
      <c r="C52" s="115"/>
      <c r="D52" s="116">
        <f>SUM(D36:D48)</f>
        <v>0.9299084133518195</v>
      </c>
      <c r="E52" s="115"/>
      <c r="F52" s="116">
        <f>SUM(F36:F48)</f>
        <v>0.9324043597429635</v>
      </c>
      <c r="G52" s="115"/>
      <c r="H52" s="116">
        <f>SUM(H36:H50)</f>
        <v>0</v>
      </c>
      <c r="I52" s="115"/>
      <c r="J52" s="116">
        <f>SUM(J36:J50)</f>
        <v>0</v>
      </c>
    </row>
    <row r="54" spans="4:7" ht="12.75">
      <c r="D54" s="1" t="s">
        <v>256</v>
      </c>
      <c r="G54" s="131">
        <f>D52*'Input Values'!C3+'Cellulose &amp; Conversion'!F52*'Input Values'!C4+'Cellulose &amp; Conversion'!H52*'Input Values'!C5+'Cellulose &amp; Conversion'!J52*'Input Values'!C6</f>
        <v>0.9311563865473915</v>
      </c>
    </row>
    <row r="63" ht="12.75">
      <c r="B63" s="88"/>
    </row>
    <row r="71" ht="12.75">
      <c r="A71" s="1"/>
    </row>
    <row r="72" spans="1:2" ht="12.75">
      <c r="A72" s="35"/>
      <c r="B72" s="101"/>
    </row>
    <row r="75" spans="2:4" ht="12.75">
      <c r="B75" s="35" t="s">
        <v>250</v>
      </c>
      <c r="C75" s="118"/>
      <c r="D75" s="119"/>
    </row>
    <row r="76" spans="3:4" ht="12.75">
      <c r="C76" s="113"/>
      <c r="D76" s="112"/>
    </row>
    <row r="77" spans="1:2" ht="12.75">
      <c r="A77" s="59" t="s">
        <v>176</v>
      </c>
      <c r="B77">
        <v>63</v>
      </c>
    </row>
    <row r="78" spans="1:2" ht="12.75">
      <c r="A78" s="59" t="s">
        <v>177</v>
      </c>
      <c r="B78">
        <v>7251</v>
      </c>
    </row>
    <row r="79" spans="1:2" ht="12.75">
      <c r="A79" s="59" t="s">
        <v>178</v>
      </c>
      <c r="B79">
        <v>5280</v>
      </c>
    </row>
    <row r="80" spans="1:3" ht="12.75">
      <c r="A80" s="59" t="s">
        <v>179</v>
      </c>
      <c r="B80">
        <v>2879</v>
      </c>
      <c r="C80">
        <v>108.088</v>
      </c>
    </row>
    <row r="81" spans="1:2" ht="12.75">
      <c r="A81" s="59" t="s">
        <v>180</v>
      </c>
      <c r="B81">
        <v>15046</v>
      </c>
    </row>
    <row r="82" spans="1:2" ht="12.75">
      <c r="A82" s="59" t="s">
        <v>181</v>
      </c>
      <c r="B82">
        <v>360</v>
      </c>
    </row>
    <row r="83" spans="1:2" ht="12.75">
      <c r="A83" s="59" t="s">
        <v>182</v>
      </c>
      <c r="B83">
        <v>45</v>
      </c>
    </row>
    <row r="84" spans="1:2" ht="12.75">
      <c r="A84" s="59" t="s">
        <v>183</v>
      </c>
      <c r="B84">
        <v>411562</v>
      </c>
    </row>
    <row r="85" spans="1:2" ht="12.75">
      <c r="A85" s="59" t="s">
        <v>184</v>
      </c>
      <c r="B85">
        <v>2</v>
      </c>
    </row>
    <row r="86" spans="1:2" ht="12.75">
      <c r="A86" s="59" t="s">
        <v>185</v>
      </c>
      <c r="B86">
        <v>4</v>
      </c>
    </row>
    <row r="87" spans="1:2" ht="12.75">
      <c r="A87" s="59" t="s">
        <v>186</v>
      </c>
      <c r="B87">
        <v>128</v>
      </c>
    </row>
    <row r="88" spans="1:2" ht="12.75">
      <c r="A88" s="59" t="s">
        <v>187</v>
      </c>
      <c r="B88">
        <v>0.43</v>
      </c>
    </row>
    <row r="90" spans="1:2" ht="12.75">
      <c r="A90" s="128" t="s">
        <v>251</v>
      </c>
      <c r="B90">
        <f>4492+7217</f>
        <v>11709</v>
      </c>
    </row>
  </sheetData>
  <sheetProtection password="C7C6" sheet="1"/>
  <mergeCells count="4">
    <mergeCell ref="A1:C1"/>
    <mergeCell ref="A2:C2"/>
    <mergeCell ref="A3:C3"/>
    <mergeCell ref="A4:C4"/>
  </mergeCells>
  <hyperlinks>
    <hyperlink ref="A2:C2" location="'Input Values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5">
      <selection activeCell="A5" sqref="A5"/>
    </sheetView>
  </sheetViews>
  <sheetFormatPr defaultColWidth="9.140625" defaultRowHeight="12.75"/>
  <cols>
    <col min="1" max="1" width="23.421875" style="0" customWidth="1"/>
    <col min="2" max="2" width="6.28125" style="0" customWidth="1"/>
    <col min="3" max="12" width="14.7109375" style="0" customWidth="1"/>
    <col min="13" max="13" width="11.8515625" style="4" bestFit="1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159</v>
      </c>
      <c r="B3" s="169"/>
      <c r="C3" s="170"/>
    </row>
    <row r="4" spans="1:3" ht="13.5" thickBot="1">
      <c r="A4" s="171" t="s">
        <v>158</v>
      </c>
      <c r="B4" s="169"/>
      <c r="C4" s="170"/>
    </row>
    <row r="5" ht="12.75">
      <c r="A5" s="1" t="s">
        <v>100</v>
      </c>
    </row>
    <row r="6" spans="3:13" ht="12.75"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5"/>
    </row>
    <row r="7" spans="1:13" ht="12.75">
      <c r="A7" t="str">
        <f>+'Input Values'!F13</f>
        <v>Ethanol</v>
      </c>
      <c r="B7" t="str">
        <f>+'Input Values'!F14</f>
        <v>gallons</v>
      </c>
      <c r="C7" s="6">
        <f>'Input Values'!$F$15</f>
        <v>56000000</v>
      </c>
      <c r="D7" s="6">
        <f>'Input Values'!$F$15</f>
        <v>56000000</v>
      </c>
      <c r="E7" s="6">
        <f>'Input Values'!$F$15</f>
        <v>56000000</v>
      </c>
      <c r="F7" s="6">
        <f>'Input Values'!$F$15</f>
        <v>56000000</v>
      </c>
      <c r="G7" s="6">
        <f>'Input Values'!$F$15</f>
        <v>56000000</v>
      </c>
      <c r="H7" s="6">
        <f>'Input Values'!$F$15</f>
        <v>56000000</v>
      </c>
      <c r="I7" s="6">
        <f>'Input Values'!$F$15</f>
        <v>56000000</v>
      </c>
      <c r="J7" s="6">
        <f>'Input Values'!$F$15</f>
        <v>56000000</v>
      </c>
      <c r="K7" s="6">
        <f>'Input Values'!$F$15</f>
        <v>56000000</v>
      </c>
      <c r="L7" s="6">
        <f>'Input Values'!$F$15</f>
        <v>56000000</v>
      </c>
      <c r="M7" s="43"/>
    </row>
    <row r="8" spans="1:13" ht="12.75">
      <c r="A8" t="str">
        <f>+'Input Values'!I13</f>
        <v>Electricity</v>
      </c>
      <c r="B8" t="str">
        <f>+'Input Values'!I14</f>
        <v>KW</v>
      </c>
      <c r="C8" s="6">
        <f>'Cellulose &amp; Conversion'!$H$18*'Cellulose &amp; Conversion'!$F$8*'Input Values'!$I$17</f>
        <v>2979199.9999999995</v>
      </c>
      <c r="D8" s="6">
        <f>'Cellulose &amp; Conversion'!$H$18*'Cellulose &amp; Conversion'!$F$8*'Input Values'!$I$17</f>
        <v>2979199.9999999995</v>
      </c>
      <c r="E8" s="6">
        <f>'Cellulose &amp; Conversion'!$H$18*'Cellulose &amp; Conversion'!$F$8*'Input Values'!$I$17</f>
        <v>2979199.9999999995</v>
      </c>
      <c r="F8" s="6">
        <f>'Cellulose &amp; Conversion'!$H$18*'Cellulose &amp; Conversion'!$F$8*'Input Values'!$I$17</f>
        <v>2979199.9999999995</v>
      </c>
      <c r="G8" s="6">
        <f>'Cellulose &amp; Conversion'!$H$18*'Cellulose &amp; Conversion'!$F$8*'Input Values'!$I$17</f>
        <v>2979199.9999999995</v>
      </c>
      <c r="H8" s="6">
        <f>'Cellulose &amp; Conversion'!$H$18*'Cellulose &amp; Conversion'!$F$8*'Input Values'!$I$17</f>
        <v>2979199.9999999995</v>
      </c>
      <c r="I8" s="6">
        <f>'Cellulose &amp; Conversion'!$H$18*'Cellulose &amp; Conversion'!$F$8*'Input Values'!$I$17</f>
        <v>2979199.9999999995</v>
      </c>
      <c r="J8" s="6">
        <f>'Cellulose &amp; Conversion'!$H$18*'Cellulose &amp; Conversion'!$F$8*'Input Values'!$I$17</f>
        <v>2979199.9999999995</v>
      </c>
      <c r="K8" s="6">
        <f>'Cellulose &amp; Conversion'!$H$18*'Cellulose &amp; Conversion'!$F$8*'Input Values'!$I$17</f>
        <v>2979199.9999999995</v>
      </c>
      <c r="L8" s="6">
        <f>'Cellulose &amp; Conversion'!$H$18*'Cellulose &amp; Conversion'!$F$8*'Input Values'!$I$17</f>
        <v>2979199.9999999995</v>
      </c>
      <c r="M8" s="43"/>
    </row>
    <row r="9" spans="1:13" ht="12.75">
      <c r="A9" s="35" t="s">
        <v>229</v>
      </c>
      <c r="B9" s="35" t="s">
        <v>230</v>
      </c>
      <c r="C9" s="117">
        <f>'Cellulose &amp; Conversion'!G54</f>
        <v>0.9311563865473915</v>
      </c>
      <c r="D9" s="111">
        <f>C9*(1+'Input Values'!$B$37)</f>
        <v>0.9404679504128655</v>
      </c>
      <c r="E9" s="111">
        <f>D9*(1+'Input Values'!$B$37)</f>
        <v>0.9498726299169942</v>
      </c>
      <c r="F9" s="111">
        <f>E9*(1+'Input Values'!$B$37)</f>
        <v>0.9593713562161641</v>
      </c>
      <c r="G9" s="111">
        <f>F9*(1+'Input Values'!$B$37)</f>
        <v>0.9689650697783257</v>
      </c>
      <c r="H9" s="111">
        <f>G9*(1+'Input Values'!$B$37)</f>
        <v>0.978654720476109</v>
      </c>
      <c r="I9" s="111">
        <f>H9*(1+'Input Values'!$B$37)</f>
        <v>0.9884412676808702</v>
      </c>
      <c r="J9" s="111">
        <f>I9*(1+'Input Values'!$B$37)</f>
        <v>0.9983256803576789</v>
      </c>
      <c r="K9" s="111">
        <f>J9*(1+'Input Values'!$B$37)</f>
        <v>1.0083089371612557</v>
      </c>
      <c r="L9" s="111">
        <f>K9*(1+'Input Values'!$B$37)</f>
        <v>1.0183920265328683</v>
      </c>
      <c r="M9" s="43"/>
    </row>
    <row r="10" spans="3:13" ht="12.75">
      <c r="C10" s="7"/>
      <c r="D10" s="7"/>
      <c r="E10" s="7"/>
      <c r="F10" s="7"/>
      <c r="G10" s="7"/>
      <c r="H10" s="7"/>
      <c r="I10" s="7"/>
      <c r="J10" s="7"/>
      <c r="K10" s="7"/>
      <c r="L10" s="7"/>
      <c r="M10" s="44"/>
    </row>
    <row r="11" spans="1:13" ht="12.75">
      <c r="A11" s="1" t="s">
        <v>139</v>
      </c>
      <c r="M11" s="43"/>
    </row>
    <row r="12" spans="1:13" ht="12.75">
      <c r="A12" s="1" t="s">
        <v>113</v>
      </c>
      <c r="M12" s="43"/>
    </row>
    <row r="13" spans="1:13" ht="12.75">
      <c r="A13" s="1"/>
      <c r="M13" s="43"/>
    </row>
    <row r="14" spans="2:13" ht="12.75">
      <c r="B14" s="2"/>
      <c r="C14" s="2" t="s">
        <v>0</v>
      </c>
      <c r="D14" s="2" t="s">
        <v>1</v>
      </c>
      <c r="E14" s="2" t="s">
        <v>2</v>
      </c>
      <c r="F14" s="2" t="s">
        <v>3</v>
      </c>
      <c r="G14" s="2" t="s">
        <v>4</v>
      </c>
      <c r="H14" s="2" t="s">
        <v>5</v>
      </c>
      <c r="I14" s="2" t="s">
        <v>6</v>
      </c>
      <c r="J14" s="2" t="s">
        <v>7</v>
      </c>
      <c r="K14" s="2" t="s">
        <v>8</v>
      </c>
      <c r="L14" s="2" t="s">
        <v>9</v>
      </c>
      <c r="M14" s="43"/>
    </row>
    <row r="15" spans="1:13" ht="12.75">
      <c r="A15" s="16" t="str">
        <f>'Market Projection'!A7</f>
        <v>Ethanol</v>
      </c>
      <c r="M15" s="43"/>
    </row>
    <row r="16" spans="1:13" ht="12.75">
      <c r="A16" s="1" t="s">
        <v>11</v>
      </c>
      <c r="B16" s="6"/>
      <c r="C16" s="6">
        <f>'Market Projection'!C7</f>
        <v>56000000</v>
      </c>
      <c r="D16" s="6">
        <f>'Market Projection'!D7</f>
        <v>56000000</v>
      </c>
      <c r="E16" s="6">
        <f>'Market Projection'!E7</f>
        <v>56000000</v>
      </c>
      <c r="F16" s="6">
        <f>'Market Projection'!F7</f>
        <v>56000000</v>
      </c>
      <c r="G16" s="6">
        <f>'Market Projection'!G7</f>
        <v>56000000</v>
      </c>
      <c r="H16" s="6">
        <f>'Market Projection'!H7</f>
        <v>56000000</v>
      </c>
      <c r="I16" s="6">
        <f>'Market Projection'!I7</f>
        <v>56000000</v>
      </c>
      <c r="J16" s="6">
        <f>'Market Projection'!J7</f>
        <v>56000000</v>
      </c>
      <c r="K16" s="6">
        <f>'Market Projection'!K7</f>
        <v>56000000</v>
      </c>
      <c r="L16" s="6">
        <f>'Market Projection'!L7</f>
        <v>56000000</v>
      </c>
      <c r="M16" s="43"/>
    </row>
    <row r="17" spans="1:13" ht="12.75">
      <c r="A17" s="1" t="s">
        <v>140</v>
      </c>
      <c r="B17" s="46"/>
      <c r="C17" s="27">
        <f>'Input Values'!$F16</f>
        <v>2.5</v>
      </c>
      <c r="D17" s="27">
        <f>C17*(1+'Input Values'!$F$17)</f>
        <v>2.525</v>
      </c>
      <c r="E17" s="27">
        <f>D17*(1+'Input Values'!$F$17)</f>
        <v>2.55025</v>
      </c>
      <c r="F17" s="27">
        <f>E17*(1+'Input Values'!$F$17)</f>
        <v>2.5757525</v>
      </c>
      <c r="G17" s="27">
        <f>F17*(1+'Input Values'!$F$17)</f>
        <v>2.601510025</v>
      </c>
      <c r="H17" s="27">
        <f>G17*(1+'Input Values'!$F$17)</f>
        <v>2.62752512525</v>
      </c>
      <c r="I17" s="27">
        <f>H17*(1+'Input Values'!$F$17)</f>
        <v>2.6538003765025002</v>
      </c>
      <c r="J17" s="27">
        <f>I17*(1+'Input Values'!$F$17)</f>
        <v>2.6803383802675254</v>
      </c>
      <c r="K17" s="27">
        <f>J17*(1+'Input Values'!$F$17)</f>
        <v>2.7071417640702005</v>
      </c>
      <c r="L17" s="27">
        <f>K17*(1+'Input Values'!$F$17)</f>
        <v>2.7342131817109023</v>
      </c>
      <c r="M17" s="44"/>
    </row>
    <row r="18" spans="1:13" ht="12.75">
      <c r="A18" s="1" t="s">
        <v>141</v>
      </c>
      <c r="B18" s="13"/>
      <c r="C18" s="13">
        <f aca="true" t="shared" si="0" ref="C18:L18">C16*C17</f>
        <v>140000000</v>
      </c>
      <c r="D18" s="13">
        <f t="shared" si="0"/>
        <v>141400000</v>
      </c>
      <c r="E18" s="13">
        <f t="shared" si="0"/>
        <v>142814000</v>
      </c>
      <c r="F18" s="13">
        <f t="shared" si="0"/>
        <v>144242140</v>
      </c>
      <c r="G18" s="13">
        <f t="shared" si="0"/>
        <v>145684561.4</v>
      </c>
      <c r="H18" s="13">
        <f t="shared" si="0"/>
        <v>147141407.014</v>
      </c>
      <c r="I18" s="13">
        <f t="shared" si="0"/>
        <v>148612821.08414</v>
      </c>
      <c r="J18" s="13">
        <f t="shared" si="0"/>
        <v>150098949.29498142</v>
      </c>
      <c r="K18" s="13">
        <f t="shared" si="0"/>
        <v>151599938.78793123</v>
      </c>
      <c r="L18" s="13">
        <f t="shared" si="0"/>
        <v>153115938.17581052</v>
      </c>
      <c r="M18" s="44"/>
    </row>
    <row r="19" ht="12.75">
      <c r="M19" s="43"/>
    </row>
    <row r="20" spans="1:13" ht="12.75">
      <c r="A20" s="1" t="str">
        <f>'Market Projection'!A8</f>
        <v>Electricity</v>
      </c>
      <c r="M20" s="43"/>
    </row>
    <row r="21" spans="1:13" ht="12.75">
      <c r="A21" s="1" t="str">
        <f>A16</f>
        <v>Total Volume</v>
      </c>
      <c r="B21" s="6"/>
      <c r="C21" s="6">
        <f>'Market Projection'!C8</f>
        <v>2979199.9999999995</v>
      </c>
      <c r="D21" s="6">
        <f>'Market Projection'!D8</f>
        <v>2979199.9999999995</v>
      </c>
      <c r="E21" s="6">
        <f>'Market Projection'!E8</f>
        <v>2979199.9999999995</v>
      </c>
      <c r="F21" s="6">
        <f>'Market Projection'!F8</f>
        <v>2979199.9999999995</v>
      </c>
      <c r="G21" s="6">
        <f>'Market Projection'!G8</f>
        <v>2979199.9999999995</v>
      </c>
      <c r="H21" s="6">
        <f>'Market Projection'!H8</f>
        <v>2979199.9999999995</v>
      </c>
      <c r="I21" s="6">
        <f>'Market Projection'!I8</f>
        <v>2979199.9999999995</v>
      </c>
      <c r="J21" s="6">
        <f>'Market Projection'!J8</f>
        <v>2979199.9999999995</v>
      </c>
      <c r="K21" s="6">
        <f>'Market Projection'!K8</f>
        <v>2979199.9999999995</v>
      </c>
      <c r="L21" s="6">
        <f>'Market Projection'!L8</f>
        <v>2979199.9999999995</v>
      </c>
      <c r="M21" s="43"/>
    </row>
    <row r="22" spans="1:13" ht="12.75">
      <c r="A22" s="1" t="str">
        <f>A17</f>
        <v>Price/Unit</v>
      </c>
      <c r="B22" s="46"/>
      <c r="C22" s="46">
        <f>'Input Values'!$I18</f>
        <v>0.05</v>
      </c>
      <c r="D22" s="46">
        <f>C22*(1+'Input Values'!$I$19)</f>
        <v>0.0505</v>
      </c>
      <c r="E22" s="46">
        <f>D22*(1+'Input Values'!$I$19)</f>
        <v>0.051005</v>
      </c>
      <c r="F22" s="46">
        <f>E22*(1+'Input Values'!$I$19)</f>
        <v>0.05151505</v>
      </c>
      <c r="G22" s="46">
        <f>F22*(1+'Input Values'!$I$19)</f>
        <v>0.0520302005</v>
      </c>
      <c r="H22" s="46">
        <f>G22*(1+'Input Values'!$I$19)</f>
        <v>0.052550502505</v>
      </c>
      <c r="I22" s="46">
        <f>H22*(1+'Input Values'!$I$19)</f>
        <v>0.05307600753005</v>
      </c>
      <c r="J22" s="46">
        <f>I22*(1+'Input Values'!$I$19)</f>
        <v>0.0536067676053505</v>
      </c>
      <c r="K22" s="46">
        <f>J22*(1+'Input Values'!$I$19)</f>
        <v>0.054142835281404005</v>
      </c>
      <c r="L22" s="46">
        <f>K22*(1+'Input Values'!$I$19)</f>
        <v>0.05468426363421804</v>
      </c>
      <c r="M22" s="43"/>
    </row>
    <row r="23" spans="1:13" ht="12.75">
      <c r="A23" s="1" t="str">
        <f>A18</f>
        <v>Gross Sales</v>
      </c>
      <c r="B23" s="13"/>
      <c r="C23" s="13">
        <f aca="true" t="shared" si="1" ref="C23:L23">C21*C22</f>
        <v>148959.99999999997</v>
      </c>
      <c r="D23" s="13">
        <f t="shared" si="1"/>
        <v>150449.59999999998</v>
      </c>
      <c r="E23" s="13">
        <f t="shared" si="1"/>
        <v>151954.096</v>
      </c>
      <c r="F23" s="13">
        <f t="shared" si="1"/>
        <v>153473.63695999997</v>
      </c>
      <c r="G23" s="13">
        <f t="shared" si="1"/>
        <v>155008.37332959997</v>
      </c>
      <c r="H23" s="13">
        <f t="shared" si="1"/>
        <v>156558.45706289596</v>
      </c>
      <c r="I23" s="13">
        <f t="shared" si="1"/>
        <v>158124.04163352493</v>
      </c>
      <c r="J23" s="13">
        <f t="shared" si="1"/>
        <v>159705.2820498602</v>
      </c>
      <c r="K23" s="13">
        <f t="shared" si="1"/>
        <v>161302.33487035878</v>
      </c>
      <c r="L23" s="13">
        <f t="shared" si="1"/>
        <v>162915.35821906236</v>
      </c>
      <c r="M23" s="44"/>
    </row>
    <row r="24" ht="12.75">
      <c r="M24" s="44"/>
    </row>
    <row r="25" spans="1:12" ht="12.75">
      <c r="A25" s="1" t="s">
        <v>142</v>
      </c>
      <c r="C25" s="13">
        <f>+C18+C23</f>
        <v>140148960</v>
      </c>
      <c r="D25" s="13">
        <f aca="true" t="shared" si="2" ref="D25:L25">+D18+D23</f>
        <v>141550449.6</v>
      </c>
      <c r="E25" s="13">
        <f t="shared" si="2"/>
        <v>142965954.096</v>
      </c>
      <c r="F25" s="13">
        <f t="shared" si="2"/>
        <v>144395613.63696</v>
      </c>
      <c r="G25" s="13">
        <f t="shared" si="2"/>
        <v>145839569.77332962</v>
      </c>
      <c r="H25" s="13">
        <f t="shared" si="2"/>
        <v>147297965.4710629</v>
      </c>
      <c r="I25" s="13">
        <f t="shared" si="2"/>
        <v>148770945.12577352</v>
      </c>
      <c r="J25" s="13">
        <f t="shared" si="2"/>
        <v>150258654.57703128</v>
      </c>
      <c r="K25" s="13">
        <f t="shared" si="2"/>
        <v>151761241.1228016</v>
      </c>
      <c r="L25" s="13">
        <f t="shared" si="2"/>
        <v>153278853.53402957</v>
      </c>
    </row>
    <row r="27" ht="12.75">
      <c r="A27" s="1" t="s">
        <v>104</v>
      </c>
    </row>
    <row r="28" spans="1:12" ht="12.75">
      <c r="A28" t="str">
        <f>'Input Values'!F13</f>
        <v>Ethanol</v>
      </c>
      <c r="C28" s="51">
        <f>'Cellulose &amp; Conversion'!F8*C9</f>
        <v>49537519.76432123</v>
      </c>
      <c r="D28" s="51">
        <f aca="true" t="shared" si="3" ref="D28:L28">+D16*D9</f>
        <v>52666205.223120466</v>
      </c>
      <c r="E28" s="51">
        <f t="shared" si="3"/>
        <v>53192867.27535167</v>
      </c>
      <c r="F28" s="51">
        <f t="shared" si="3"/>
        <v>53724795.948105186</v>
      </c>
      <c r="G28" s="51">
        <f t="shared" si="3"/>
        <v>54262043.90758624</v>
      </c>
      <c r="H28" s="51">
        <f t="shared" si="3"/>
        <v>54804664.346662104</v>
      </c>
      <c r="I28" s="51">
        <f t="shared" si="3"/>
        <v>55352710.990128726</v>
      </c>
      <c r="J28" s="51">
        <f t="shared" si="3"/>
        <v>55906238.10003002</v>
      </c>
      <c r="K28" s="51">
        <f t="shared" si="3"/>
        <v>56465300.481030315</v>
      </c>
      <c r="L28" s="51">
        <f t="shared" si="3"/>
        <v>57029953.485840626</v>
      </c>
    </row>
    <row r="29" spans="1:12" ht="12.75">
      <c r="A29" s="35" t="s">
        <v>227</v>
      </c>
      <c r="C29" s="51">
        <f>'Cellulose &amp; Conversion'!F10*'Cellulose &amp; Conversion'!F11</f>
        <v>5600000</v>
      </c>
      <c r="D29" s="51">
        <f>C29*(1+'Input Values'!$B$37)</f>
        <v>5656000</v>
      </c>
      <c r="E29" s="51">
        <f>D29*(1+'Input Values'!$B$37)</f>
        <v>5712560</v>
      </c>
      <c r="F29" s="51">
        <f>E29*(1+'Input Values'!$B$37)</f>
        <v>5769685.6</v>
      </c>
      <c r="G29" s="51">
        <f>F29*(1+'Input Values'!$B$37)</f>
        <v>5827382.455999999</v>
      </c>
      <c r="H29" s="51">
        <f>G29*(1+'Input Values'!$B$37)</f>
        <v>5885656.280559999</v>
      </c>
      <c r="I29" s="51">
        <f>H29*(1+'Input Values'!$B$37)</f>
        <v>5944512.843365599</v>
      </c>
      <c r="J29" s="51">
        <f>I29*(1+'Input Values'!$B$37)</f>
        <v>6003957.971799255</v>
      </c>
      <c r="K29" s="51">
        <f>J29*(1+'Input Values'!$B$37)</f>
        <v>6063997.551517248</v>
      </c>
      <c r="L29" s="51">
        <f>K29*(1+'Input Values'!$B$37)</f>
        <v>6124637.527032421</v>
      </c>
    </row>
    <row r="30" spans="1:12" ht="12.75">
      <c r="A30" s="1" t="s">
        <v>105</v>
      </c>
      <c r="C30" s="52">
        <f aca="true" t="shared" si="4" ref="C30:L30">SUM(C28:C29)</f>
        <v>55137519.76432123</v>
      </c>
      <c r="D30" s="52">
        <f t="shared" si="4"/>
        <v>58322205.223120466</v>
      </c>
      <c r="E30" s="52">
        <f t="shared" si="4"/>
        <v>58905427.27535167</v>
      </c>
      <c r="F30" s="52">
        <f t="shared" si="4"/>
        <v>59494481.54810519</v>
      </c>
      <c r="G30" s="52">
        <f t="shared" si="4"/>
        <v>60089426.36358624</v>
      </c>
      <c r="H30" s="52">
        <f t="shared" si="4"/>
        <v>60690320.627222106</v>
      </c>
      <c r="I30" s="52">
        <f t="shared" si="4"/>
        <v>61297223.83349433</v>
      </c>
      <c r="J30" s="52">
        <f t="shared" si="4"/>
        <v>61910196.071829274</v>
      </c>
      <c r="K30" s="52">
        <f t="shared" si="4"/>
        <v>62529298.03254756</v>
      </c>
      <c r="L30" s="52">
        <f t="shared" si="4"/>
        <v>63154591.012873046</v>
      </c>
    </row>
    <row r="31" spans="1:12" ht="12.75">
      <c r="A31" s="1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3" ht="12.75">
      <c r="A32" s="1" t="s">
        <v>293</v>
      </c>
      <c r="C32" s="13">
        <f>C25-C30</f>
        <v>85011440.23567876</v>
      </c>
    </row>
    <row r="34" spans="2:11" ht="12.75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1" ht="12.75"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2:11" ht="12.75"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sheetProtection password="C7C6" sheet="1"/>
  <mergeCells count="4">
    <mergeCell ref="A1:C1"/>
    <mergeCell ref="A2:C2"/>
    <mergeCell ref="A3:C3"/>
    <mergeCell ref="A4:C4"/>
  </mergeCells>
  <hyperlinks>
    <hyperlink ref="A2:C2" location="'Input Values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5.421875" style="0" customWidth="1"/>
    <col min="2" max="2" width="19.00390625" style="0" customWidth="1"/>
    <col min="3" max="3" width="14.00390625" style="0" bestFit="1" customWidth="1"/>
    <col min="4" max="4" width="12.140625" style="0" customWidth="1"/>
    <col min="5" max="5" width="16.140625" style="0" customWidth="1"/>
    <col min="6" max="6" width="16.57421875" style="0" customWidth="1"/>
    <col min="7" max="7" width="12.28125" style="0" bestFit="1" customWidth="1"/>
    <col min="8" max="8" width="11.421875" style="0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6" t="s">
        <v>161</v>
      </c>
      <c r="B2" s="177"/>
      <c r="C2" s="178"/>
    </row>
    <row r="3" spans="1:3" ht="13.5" thickBot="1">
      <c r="A3" s="171" t="s">
        <v>159</v>
      </c>
      <c r="B3" s="169"/>
      <c r="C3" s="170"/>
    </row>
    <row r="4" spans="1:3" ht="13.5" thickBot="1">
      <c r="A4" s="171" t="s">
        <v>162</v>
      </c>
      <c r="B4" s="169"/>
      <c r="C4" s="170"/>
    </row>
    <row r="6" ht="12.75">
      <c r="A6" s="1" t="s">
        <v>132</v>
      </c>
    </row>
    <row r="8" ht="12.75">
      <c r="A8" s="62" t="s">
        <v>49</v>
      </c>
    </row>
    <row r="9" spans="1:2" ht="12.75">
      <c r="A9" s="1" t="s">
        <v>45</v>
      </c>
      <c r="B9" s="13" t="s">
        <v>68</v>
      </c>
    </row>
    <row r="10" spans="1:3" ht="12.75">
      <c r="A10" s="1" t="s">
        <v>46</v>
      </c>
      <c r="B10" s="13" t="s">
        <v>88</v>
      </c>
      <c r="C10" s="32"/>
    </row>
    <row r="11" spans="1:3" ht="12.75">
      <c r="A11" s="1" t="s">
        <v>47</v>
      </c>
      <c r="B11" s="13" t="s">
        <v>89</v>
      </c>
      <c r="C11" s="32"/>
    </row>
    <row r="12" spans="1:3" ht="12.75">
      <c r="A12" s="1" t="s">
        <v>48</v>
      </c>
      <c r="B12" s="13" t="s">
        <v>90</v>
      </c>
      <c r="C12" s="32"/>
    </row>
    <row r="13" spans="1:3" ht="12.75">
      <c r="A13" s="31"/>
      <c r="C13" s="32"/>
    </row>
    <row r="14" spans="1:3" ht="12.75">
      <c r="A14" s="31"/>
      <c r="C14" s="32"/>
    </row>
    <row r="15" spans="1:6" ht="12.75">
      <c r="A15" s="1" t="s">
        <v>45</v>
      </c>
      <c r="B15" s="38"/>
      <c r="F15" s="1" t="s">
        <v>46</v>
      </c>
    </row>
    <row r="16" spans="2:8" ht="12.75">
      <c r="B16" s="39" t="s">
        <v>78</v>
      </c>
      <c r="C16" s="1" t="s">
        <v>79</v>
      </c>
      <c r="D16" s="35" t="s">
        <v>212</v>
      </c>
      <c r="G16" s="39" t="s">
        <v>78</v>
      </c>
      <c r="H16" s="1" t="s">
        <v>79</v>
      </c>
    </row>
    <row r="17" spans="1:8" ht="12.75">
      <c r="A17" s="179" t="s">
        <v>213</v>
      </c>
      <c r="B17" s="175"/>
      <c r="C17" s="93">
        <v>2000000</v>
      </c>
      <c r="D17" s="102">
        <f>C17*0.1</f>
        <v>200000</v>
      </c>
      <c r="F17" s="175" t="s">
        <v>195</v>
      </c>
      <c r="G17" s="175"/>
      <c r="H17" s="93"/>
    </row>
    <row r="18" spans="1:8" ht="12.75">
      <c r="A18" s="175" t="s">
        <v>80</v>
      </c>
      <c r="B18" s="175"/>
      <c r="C18" s="93"/>
      <c r="D18" s="102"/>
      <c r="F18" s="175" t="s">
        <v>80</v>
      </c>
      <c r="G18" s="175"/>
      <c r="H18" s="93"/>
    </row>
    <row r="19" spans="1:8" ht="12.75">
      <c r="A19" s="175" t="s">
        <v>81</v>
      </c>
      <c r="B19" s="175"/>
      <c r="C19" s="93"/>
      <c r="D19" s="102"/>
      <c r="F19" s="175" t="s">
        <v>81</v>
      </c>
      <c r="G19" s="175"/>
      <c r="H19" s="93"/>
    </row>
    <row r="20" spans="1:8" ht="12.75">
      <c r="A20" s="175" t="s">
        <v>82</v>
      </c>
      <c r="B20" s="175"/>
      <c r="C20" s="93"/>
      <c r="D20" s="102"/>
      <c r="F20" s="175" t="s">
        <v>82</v>
      </c>
      <c r="G20" s="175"/>
      <c r="H20" s="93"/>
    </row>
    <row r="21" spans="1:8" ht="12.75">
      <c r="A21" s="175" t="s">
        <v>83</v>
      </c>
      <c r="B21" s="175"/>
      <c r="C21" s="93"/>
      <c r="D21" s="102"/>
      <c r="F21" s="175" t="s">
        <v>83</v>
      </c>
      <c r="G21" s="175"/>
      <c r="H21" s="93"/>
    </row>
    <row r="22" spans="1:8" ht="12.75">
      <c r="A22" s="1" t="s">
        <v>84</v>
      </c>
      <c r="B22" s="38"/>
      <c r="C22" s="51">
        <f>SUM(C17:C21)</f>
        <v>2000000</v>
      </c>
      <c r="D22" s="52">
        <f>SUM(D17:D21)</f>
        <v>200000</v>
      </c>
      <c r="F22" s="1" t="s">
        <v>86</v>
      </c>
      <c r="G22" s="38"/>
      <c r="H22" s="51">
        <f>SUM(H17:H21)</f>
        <v>0</v>
      </c>
    </row>
    <row r="23" spans="2:8" ht="12.75">
      <c r="B23" s="38"/>
      <c r="H23" s="51"/>
    </row>
    <row r="24" spans="1:8" ht="12.75">
      <c r="A24" s="1" t="s">
        <v>215</v>
      </c>
      <c r="F24" s="1" t="s">
        <v>48</v>
      </c>
      <c r="G24" s="38"/>
      <c r="H24" s="51"/>
    </row>
    <row r="25" spans="2:8" ht="12.75">
      <c r="B25" s="39" t="s">
        <v>78</v>
      </c>
      <c r="C25" s="1" t="s">
        <v>79</v>
      </c>
      <c r="G25" s="39" t="s">
        <v>78</v>
      </c>
      <c r="H25" s="73" t="s">
        <v>79</v>
      </c>
    </row>
    <row r="26" spans="1:8" ht="12.75">
      <c r="A26" s="179" t="s">
        <v>216</v>
      </c>
      <c r="B26" s="175"/>
      <c r="C26" s="93">
        <v>5400000</v>
      </c>
      <c r="F26" s="175" t="s">
        <v>195</v>
      </c>
      <c r="G26" s="175"/>
      <c r="H26" s="93"/>
    </row>
    <row r="27" spans="1:8" ht="12.75">
      <c r="A27" s="175" t="s">
        <v>217</v>
      </c>
      <c r="B27" s="175"/>
      <c r="C27" s="93">
        <v>29800000</v>
      </c>
      <c r="F27" s="175" t="s">
        <v>80</v>
      </c>
      <c r="G27" s="175"/>
      <c r="H27" s="93"/>
    </row>
    <row r="28" spans="1:8" ht="12.75">
      <c r="A28" s="175" t="s">
        <v>218</v>
      </c>
      <c r="B28" s="175"/>
      <c r="C28" s="93">
        <v>14400000</v>
      </c>
      <c r="F28" s="175" t="s">
        <v>81</v>
      </c>
      <c r="G28" s="175"/>
      <c r="H28" s="93"/>
    </row>
    <row r="29" spans="1:8" ht="12.75">
      <c r="A29" s="175" t="s">
        <v>219</v>
      </c>
      <c r="B29" s="175"/>
      <c r="C29" s="93">
        <v>18100000</v>
      </c>
      <c r="F29" s="175" t="s">
        <v>82</v>
      </c>
      <c r="G29" s="175"/>
      <c r="H29" s="93"/>
    </row>
    <row r="30" spans="1:8" ht="12.75">
      <c r="A30" s="175" t="s">
        <v>220</v>
      </c>
      <c r="B30" s="175"/>
      <c r="C30" s="93">
        <v>5100000</v>
      </c>
      <c r="F30" s="175" t="s">
        <v>83</v>
      </c>
      <c r="G30" s="175"/>
      <c r="H30" s="93"/>
    </row>
    <row r="31" spans="1:15" ht="12.75">
      <c r="A31" s="175" t="s">
        <v>221</v>
      </c>
      <c r="B31" s="175"/>
      <c r="C31" s="93">
        <v>9200000</v>
      </c>
      <c r="F31" s="1" t="s">
        <v>87</v>
      </c>
      <c r="G31" s="38"/>
      <c r="H31" s="51">
        <f>SUM(H26:H30)</f>
        <v>0</v>
      </c>
      <c r="I31" s="13"/>
      <c r="J31" s="13"/>
      <c r="K31" s="13"/>
      <c r="L31" s="13"/>
      <c r="M31" s="13"/>
      <c r="N31" s="13"/>
      <c r="O31" s="13"/>
    </row>
    <row r="32" spans="1:15" ht="12.75">
      <c r="A32" s="175" t="s">
        <v>222</v>
      </c>
      <c r="B32" s="175"/>
      <c r="C32" s="93">
        <v>9000000</v>
      </c>
      <c r="F32" s="1"/>
      <c r="G32" s="38"/>
      <c r="H32" s="51"/>
      <c r="I32" s="13"/>
      <c r="J32" s="13"/>
      <c r="K32" s="13"/>
      <c r="L32" s="13"/>
      <c r="M32" s="13"/>
      <c r="N32" s="13"/>
      <c r="O32" s="13"/>
    </row>
    <row r="33" spans="1:15" ht="12.75">
      <c r="A33" s="175" t="s">
        <v>223</v>
      </c>
      <c r="B33" s="175"/>
      <c r="C33" s="93">
        <v>2100000</v>
      </c>
      <c r="F33" s="1"/>
      <c r="G33" s="38"/>
      <c r="H33" s="51"/>
      <c r="I33" s="13"/>
      <c r="J33" s="13"/>
      <c r="K33" s="13"/>
      <c r="L33" s="13"/>
      <c r="M33" s="13"/>
      <c r="N33" s="13"/>
      <c r="O33" s="13"/>
    </row>
    <row r="34" spans="1:15" ht="12.75">
      <c r="A34" s="175" t="s">
        <v>224</v>
      </c>
      <c r="B34" s="175"/>
      <c r="C34" s="93">
        <v>37500000</v>
      </c>
      <c r="F34" s="13"/>
      <c r="G34" s="61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75" t="s">
        <v>225</v>
      </c>
      <c r="B35" s="175"/>
      <c r="C35" s="93">
        <v>5500000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" t="s">
        <v>85</v>
      </c>
      <c r="B36" s="38"/>
      <c r="C36" s="51">
        <f>SUM(C26:C35)</f>
        <v>136100000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12.75">
      <c r="B37" s="38"/>
      <c r="C37" s="72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" t="s">
        <v>321</v>
      </c>
      <c r="B38" s="38"/>
      <c r="C38" s="51">
        <f>+C22+H22+C36+H31</f>
        <v>138100000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3" ht="12.75">
      <c r="A39" s="1" t="s">
        <v>112</v>
      </c>
      <c r="B39" s="38"/>
      <c r="C39" s="93">
        <v>1000000</v>
      </c>
    </row>
    <row r="40" spans="1:4" ht="12.75">
      <c r="A40" s="1" t="s">
        <v>322</v>
      </c>
      <c r="B40" s="38"/>
      <c r="C40" s="51">
        <f>+C38+C39</f>
        <v>139100000</v>
      </c>
      <c r="D40" s="51"/>
    </row>
    <row r="41" spans="1:2" ht="12.75">
      <c r="A41" s="1"/>
      <c r="B41" s="38"/>
    </row>
    <row r="42" ht="12.75">
      <c r="A42" s="31" t="s">
        <v>66</v>
      </c>
    </row>
    <row r="44" spans="1:11" ht="12.75">
      <c r="A44" t="s">
        <v>65</v>
      </c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</row>
    <row r="45" spans="1:11" ht="12.75">
      <c r="A45" t="s">
        <v>45</v>
      </c>
      <c r="B45" s="13">
        <f>$B$65</f>
        <v>46153.846153846156</v>
      </c>
      <c r="C45" s="13">
        <f>$B$65</f>
        <v>46153.846153846156</v>
      </c>
      <c r="D45" s="13">
        <f aca="true" t="shared" si="0" ref="D45:K45">$B$65</f>
        <v>46153.846153846156</v>
      </c>
      <c r="E45" s="13">
        <f t="shared" si="0"/>
        <v>46153.846153846156</v>
      </c>
      <c r="F45" s="13">
        <f t="shared" si="0"/>
        <v>46153.846153846156</v>
      </c>
      <c r="G45" s="13">
        <f t="shared" si="0"/>
        <v>46153.846153846156</v>
      </c>
      <c r="H45" s="13">
        <f t="shared" si="0"/>
        <v>46153.846153846156</v>
      </c>
      <c r="I45" s="13">
        <f t="shared" si="0"/>
        <v>46153.846153846156</v>
      </c>
      <c r="J45" s="13">
        <f t="shared" si="0"/>
        <v>46153.846153846156</v>
      </c>
      <c r="K45" s="13">
        <f t="shared" si="0"/>
        <v>46153.846153846156</v>
      </c>
    </row>
    <row r="46" spans="1:11" ht="12.75">
      <c r="A46" t="s">
        <v>46</v>
      </c>
      <c r="B46" s="13">
        <f>+B73</f>
        <v>0</v>
      </c>
      <c r="C46" s="13">
        <f>+B74</f>
        <v>0</v>
      </c>
      <c r="D46" s="13">
        <f>+B75</f>
        <v>0</v>
      </c>
      <c r="E46" s="13">
        <f>+B76</f>
        <v>0</v>
      </c>
      <c r="F46" s="13">
        <f>+B77</f>
        <v>0</v>
      </c>
      <c r="G46" s="13">
        <f>+B78</f>
        <v>0</v>
      </c>
      <c r="H46" s="13">
        <f>+B79</f>
        <v>0</v>
      </c>
      <c r="I46" s="13">
        <f>+B80</f>
        <v>0</v>
      </c>
      <c r="J46" s="13">
        <f>+B81</f>
        <v>0</v>
      </c>
      <c r="K46" s="13">
        <f>+B82</f>
        <v>0</v>
      </c>
    </row>
    <row r="47" spans="1:9" ht="12.75">
      <c r="A47" t="s">
        <v>47</v>
      </c>
      <c r="B47" s="13">
        <f>+$B$86</f>
        <v>19448690</v>
      </c>
      <c r="C47" s="13">
        <f>+$B$87</f>
        <v>33330890</v>
      </c>
      <c r="D47" s="13">
        <f>+$B$88</f>
        <v>23803890</v>
      </c>
      <c r="E47" s="13">
        <f>+$B$89</f>
        <v>16998890</v>
      </c>
      <c r="F47" s="13">
        <f>+$B$90</f>
        <v>12153730</v>
      </c>
      <c r="G47" s="13">
        <f>+$B$91</f>
        <v>12140120</v>
      </c>
      <c r="H47" s="13">
        <f>+$B$92</f>
        <v>12153730</v>
      </c>
      <c r="I47" s="13">
        <f>+$B$93</f>
        <v>6070060</v>
      </c>
    </row>
    <row r="48" spans="1:8" ht="12.75">
      <c r="A48" t="s">
        <v>67</v>
      </c>
      <c r="B48" s="13">
        <f>+$B$97</f>
        <v>0</v>
      </c>
      <c r="C48" s="13">
        <f>+$B$98</f>
        <v>0</v>
      </c>
      <c r="D48" s="13">
        <f>+$B$99</f>
        <v>0</v>
      </c>
      <c r="E48" s="13">
        <f>+$B$100</f>
        <v>0</v>
      </c>
      <c r="F48" s="13">
        <f>+$B$101</f>
        <v>0</v>
      </c>
      <c r="G48" s="13">
        <f>+$B$102</f>
        <v>0</v>
      </c>
      <c r="H48" s="13"/>
    </row>
    <row r="50" spans="1:11" ht="12.75">
      <c r="A50" s="1" t="s">
        <v>69</v>
      </c>
      <c r="B50" s="13">
        <f>SUM(B45:B48)</f>
        <v>19494843.846153848</v>
      </c>
      <c r="C50" s="13">
        <f>SUM(C45:C48)</f>
        <v>33377043.846153848</v>
      </c>
      <c r="D50" s="13">
        <f aca="true" t="shared" si="1" ref="D50:K50">SUM(D45:D48)</f>
        <v>23850043.846153848</v>
      </c>
      <c r="E50" s="13">
        <f t="shared" si="1"/>
        <v>17045043.846153848</v>
      </c>
      <c r="F50" s="13">
        <f t="shared" si="1"/>
        <v>12199883.846153846</v>
      </c>
      <c r="G50" s="13">
        <f t="shared" si="1"/>
        <v>12186273.846153846</v>
      </c>
      <c r="H50" s="13">
        <f t="shared" si="1"/>
        <v>12199883.846153846</v>
      </c>
      <c r="I50" s="13">
        <f t="shared" si="1"/>
        <v>6116213.846153846</v>
      </c>
      <c r="J50" s="13">
        <f t="shared" si="1"/>
        <v>46153.846153846156</v>
      </c>
      <c r="K50" s="13">
        <f t="shared" si="1"/>
        <v>46153.846153846156</v>
      </c>
    </row>
    <row r="52" spans="1:2" ht="12.75">
      <c r="A52" s="1"/>
      <c r="B52" s="38"/>
    </row>
    <row r="53" spans="1:2" ht="12.75">
      <c r="A53" s="1"/>
      <c r="B53" s="13"/>
    </row>
    <row r="54" spans="1:2" ht="12.75">
      <c r="A54" s="1" t="s">
        <v>45</v>
      </c>
      <c r="B54" s="13" t="s">
        <v>68</v>
      </c>
    </row>
    <row r="55" spans="1:2" ht="12.75">
      <c r="A55" s="1" t="s">
        <v>46</v>
      </c>
      <c r="B55" s="13" t="s">
        <v>70</v>
      </c>
    </row>
    <row r="56" spans="1:2" ht="12.75">
      <c r="A56" s="1" t="s">
        <v>47</v>
      </c>
      <c r="B56" s="13" t="s">
        <v>71</v>
      </c>
    </row>
    <row r="57" spans="1:11" ht="12.75">
      <c r="A57" s="1" t="s">
        <v>48</v>
      </c>
      <c r="B57" s="13" t="s">
        <v>72</v>
      </c>
      <c r="K57">
        <v>0.0613</v>
      </c>
    </row>
    <row r="59" ht="12.75">
      <c r="B59" s="38"/>
    </row>
    <row r="60" spans="1:2" ht="12.75">
      <c r="A60" s="1" t="s">
        <v>45</v>
      </c>
      <c r="B60" s="33"/>
    </row>
    <row r="61" spans="1:2" ht="12.75">
      <c r="A61" t="s">
        <v>73</v>
      </c>
      <c r="B61" s="34">
        <f>+C22</f>
        <v>2000000</v>
      </c>
    </row>
    <row r="62" spans="1:2" ht="12.75">
      <c r="A62" s="35" t="s">
        <v>74</v>
      </c>
      <c r="B62" s="18">
        <v>39</v>
      </c>
    </row>
    <row r="63" spans="1:2" ht="12.75">
      <c r="A63" s="35" t="s">
        <v>75</v>
      </c>
      <c r="B63" s="26">
        <f>+D22</f>
        <v>200000</v>
      </c>
    </row>
    <row r="64" spans="1:2" ht="12.75">
      <c r="A64" s="35" t="s">
        <v>76</v>
      </c>
      <c r="B64" s="18">
        <v>39</v>
      </c>
    </row>
    <row r="65" spans="1:2" ht="12.75">
      <c r="A65" t="s">
        <v>167</v>
      </c>
      <c r="B65" s="13">
        <f>(B61-B63)/B64</f>
        <v>46153.846153846156</v>
      </c>
    </row>
    <row r="67" ht="12.75">
      <c r="A67" s="1" t="s">
        <v>46</v>
      </c>
    </row>
    <row r="68" spans="1:2" ht="12.75">
      <c r="A68" t="s">
        <v>73</v>
      </c>
      <c r="B68" s="13">
        <f>$H$22</f>
        <v>0</v>
      </c>
    </row>
    <row r="69" spans="1:2" ht="12.75">
      <c r="A69" t="s">
        <v>74</v>
      </c>
      <c r="B69">
        <v>10</v>
      </c>
    </row>
    <row r="70" spans="2:8" ht="12.75">
      <c r="B70" s="26"/>
      <c r="H70" s="36"/>
    </row>
    <row r="71" ht="12.75">
      <c r="H71" s="36"/>
    </row>
    <row r="72" spans="1:8" ht="12.75">
      <c r="A72" s="31" t="s">
        <v>65</v>
      </c>
      <c r="B72" s="37" t="s">
        <v>49</v>
      </c>
      <c r="C72" s="31" t="s">
        <v>77</v>
      </c>
      <c r="H72" s="36"/>
    </row>
    <row r="73" spans="1:8" ht="12.75">
      <c r="A73">
        <v>1</v>
      </c>
      <c r="B73" s="13">
        <f aca="true" t="shared" si="2" ref="B73:B82">$B$68*C73</f>
        <v>0</v>
      </c>
      <c r="C73" s="44">
        <v>0.1</v>
      </c>
      <c r="H73" s="36"/>
    </row>
    <row r="74" spans="1:8" ht="12.75">
      <c r="A74">
        <v>2</v>
      </c>
      <c r="B74" s="13">
        <f t="shared" si="2"/>
        <v>0</v>
      </c>
      <c r="C74" s="44">
        <v>0.14</v>
      </c>
      <c r="H74" s="36"/>
    </row>
    <row r="75" spans="1:8" ht="12.75">
      <c r="A75">
        <v>3</v>
      </c>
      <c r="B75" s="13">
        <f t="shared" si="2"/>
        <v>0</v>
      </c>
      <c r="C75" s="44">
        <v>0.14</v>
      </c>
      <c r="H75" s="36"/>
    </row>
    <row r="76" spans="1:8" ht="12.75">
      <c r="A76">
        <v>4</v>
      </c>
      <c r="B76" s="13">
        <f t="shared" si="2"/>
        <v>0</v>
      </c>
      <c r="C76" s="44">
        <v>0.14</v>
      </c>
      <c r="H76" s="36"/>
    </row>
    <row r="77" spans="1:8" ht="12.75">
      <c r="A77">
        <v>5</v>
      </c>
      <c r="B77" s="13">
        <f t="shared" si="2"/>
        <v>0</v>
      </c>
      <c r="C77" s="44">
        <v>0.14</v>
      </c>
      <c r="H77" s="36"/>
    </row>
    <row r="78" spans="1:8" ht="12.75">
      <c r="A78">
        <v>6</v>
      </c>
      <c r="B78" s="13">
        <f t="shared" si="2"/>
        <v>0</v>
      </c>
      <c r="C78" s="44">
        <v>0.14</v>
      </c>
      <c r="H78" s="36"/>
    </row>
    <row r="79" spans="1:3" ht="12.75">
      <c r="A79">
        <v>7</v>
      </c>
      <c r="B79" s="13">
        <f t="shared" si="2"/>
        <v>0</v>
      </c>
      <c r="C79" s="44">
        <v>0.14</v>
      </c>
    </row>
    <row r="80" spans="1:4" ht="12.75">
      <c r="A80">
        <v>8</v>
      </c>
      <c r="B80" s="13">
        <f t="shared" si="2"/>
        <v>0</v>
      </c>
      <c r="C80" s="44">
        <v>0.14</v>
      </c>
      <c r="D80" s="35"/>
    </row>
    <row r="81" spans="1:8" ht="12.75">
      <c r="A81">
        <v>9</v>
      </c>
      <c r="B81" s="13">
        <f t="shared" si="2"/>
        <v>0</v>
      </c>
      <c r="C81" s="44">
        <v>0.14</v>
      </c>
      <c r="D81" s="35"/>
      <c r="F81" s="1"/>
      <c r="G81" s="1"/>
      <c r="H81" s="1"/>
    </row>
    <row r="82" spans="1:11" ht="12.75">
      <c r="A82">
        <v>10</v>
      </c>
      <c r="B82" s="13">
        <f t="shared" si="2"/>
        <v>0</v>
      </c>
      <c r="C82" s="44">
        <v>0.14</v>
      </c>
      <c r="D82" s="18"/>
      <c r="E82" s="1"/>
      <c r="F82" s="18"/>
      <c r="G82" s="18"/>
      <c r="H82" s="18"/>
      <c r="I82" s="18"/>
      <c r="J82" s="18"/>
      <c r="K82" s="18"/>
    </row>
    <row r="83" ht="12.75">
      <c r="E83" s="18"/>
    </row>
    <row r="84" ht="12.75">
      <c r="A84" s="1" t="s">
        <v>47</v>
      </c>
    </row>
    <row r="85" spans="1:3" ht="12.75">
      <c r="A85" s="31" t="s">
        <v>65</v>
      </c>
      <c r="B85" s="37" t="s">
        <v>49</v>
      </c>
      <c r="C85" s="31" t="s">
        <v>77</v>
      </c>
    </row>
    <row r="86" spans="1:3" ht="12.75">
      <c r="A86">
        <v>1</v>
      </c>
      <c r="B86" s="13">
        <f aca="true" t="shared" si="3" ref="B86:B93">$C$36*C86</f>
        <v>19448690</v>
      </c>
      <c r="C86" s="75">
        <v>0.1429</v>
      </c>
    </row>
    <row r="87" spans="1:3" ht="12.75">
      <c r="A87">
        <v>2</v>
      </c>
      <c r="B87" s="13">
        <f t="shared" si="3"/>
        <v>33330890</v>
      </c>
      <c r="C87" s="75">
        <v>0.2449</v>
      </c>
    </row>
    <row r="88" spans="1:3" ht="12.75">
      <c r="A88">
        <v>3</v>
      </c>
      <c r="B88" s="13">
        <f t="shared" si="3"/>
        <v>23803890</v>
      </c>
      <c r="C88" s="75">
        <v>0.1749</v>
      </c>
    </row>
    <row r="89" spans="1:3" ht="12.75">
      <c r="A89">
        <v>4</v>
      </c>
      <c r="B89" s="13">
        <f t="shared" si="3"/>
        <v>16998890</v>
      </c>
      <c r="C89" s="75">
        <v>0.1249</v>
      </c>
    </row>
    <row r="90" spans="1:3" ht="12.75">
      <c r="A90">
        <v>5</v>
      </c>
      <c r="B90" s="13">
        <f t="shared" si="3"/>
        <v>12153730</v>
      </c>
      <c r="C90" s="75">
        <v>0.0893</v>
      </c>
    </row>
    <row r="91" spans="1:3" ht="12.75">
      <c r="A91">
        <v>6</v>
      </c>
      <c r="B91" s="13">
        <f t="shared" si="3"/>
        <v>12140120</v>
      </c>
      <c r="C91" s="75">
        <v>0.0892</v>
      </c>
    </row>
    <row r="92" spans="1:3" ht="12.75">
      <c r="A92">
        <v>7</v>
      </c>
      <c r="B92" s="13">
        <f t="shared" si="3"/>
        <v>12153730</v>
      </c>
      <c r="C92" s="75">
        <v>0.0893</v>
      </c>
    </row>
    <row r="93" spans="1:3" ht="12.75">
      <c r="A93">
        <v>8</v>
      </c>
      <c r="B93" s="13">
        <f t="shared" si="3"/>
        <v>6070060</v>
      </c>
      <c r="C93" s="75">
        <v>0.0446</v>
      </c>
    </row>
    <row r="95" ht="12.75">
      <c r="A95" s="1" t="s">
        <v>48</v>
      </c>
    </row>
    <row r="96" spans="1:3" ht="12.75">
      <c r="A96" s="31" t="s">
        <v>65</v>
      </c>
      <c r="B96" s="37" t="s">
        <v>49</v>
      </c>
      <c r="C96" s="31" t="s">
        <v>77</v>
      </c>
    </row>
    <row r="97" spans="1:3" ht="12.75">
      <c r="A97">
        <v>1</v>
      </c>
      <c r="B97" s="13">
        <f aca="true" t="shared" si="4" ref="B97:B102">$H$31*C97</f>
        <v>0</v>
      </c>
      <c r="C97" s="41">
        <v>0.2</v>
      </c>
    </row>
    <row r="98" spans="1:3" ht="12.75">
      <c r="A98">
        <v>2</v>
      </c>
      <c r="B98" s="13">
        <f t="shared" si="4"/>
        <v>0</v>
      </c>
      <c r="C98" s="41">
        <v>0.32</v>
      </c>
    </row>
    <row r="99" spans="1:3" ht="12.75">
      <c r="A99">
        <v>3</v>
      </c>
      <c r="B99" s="13">
        <f t="shared" si="4"/>
        <v>0</v>
      </c>
      <c r="C99" s="41">
        <v>0.192</v>
      </c>
    </row>
    <row r="100" spans="1:4" ht="12.75">
      <c r="A100">
        <v>4</v>
      </c>
      <c r="B100" s="13">
        <f t="shared" si="4"/>
        <v>0</v>
      </c>
      <c r="C100" s="41">
        <v>0.1152</v>
      </c>
      <c r="D100" s="47"/>
    </row>
    <row r="101" spans="1:4" ht="13.5">
      <c r="A101">
        <v>5</v>
      </c>
      <c r="B101" s="13">
        <f t="shared" si="4"/>
        <v>0</v>
      </c>
      <c r="C101" s="41">
        <v>0.1152</v>
      </c>
      <c r="D101" s="76"/>
    </row>
    <row r="102" spans="1:4" ht="13.5">
      <c r="A102">
        <v>6</v>
      </c>
      <c r="B102" s="13">
        <f t="shared" si="4"/>
        <v>0</v>
      </c>
      <c r="C102" s="41">
        <v>0.0576</v>
      </c>
      <c r="D102" s="76"/>
    </row>
    <row r="103" ht="13.5">
      <c r="D103" s="76"/>
    </row>
    <row r="104" ht="13.5">
      <c r="D104" s="76"/>
    </row>
    <row r="105" ht="13.5">
      <c r="D105" s="76"/>
    </row>
    <row r="106" ht="13.5">
      <c r="D106" s="76"/>
    </row>
    <row r="107" ht="13.5">
      <c r="D107" s="76"/>
    </row>
    <row r="108" ht="13.5">
      <c r="D108" s="76"/>
    </row>
    <row r="109" ht="12.75">
      <c r="D109" s="47"/>
    </row>
    <row r="110" ht="12.75">
      <c r="D110" s="47"/>
    </row>
    <row r="117" ht="13.5">
      <c r="D117" s="40"/>
    </row>
    <row r="118" ht="13.5">
      <c r="D118" s="40"/>
    </row>
    <row r="119" ht="13.5">
      <c r="D119" s="40"/>
    </row>
    <row r="120" ht="13.5">
      <c r="D120" s="40"/>
    </row>
    <row r="121" ht="13.5">
      <c r="D121" s="40"/>
    </row>
    <row r="122" ht="13.5">
      <c r="D122" s="40"/>
    </row>
  </sheetData>
  <sheetProtection password="C7C6" sheet="1"/>
  <mergeCells count="29">
    <mergeCell ref="F28:G28"/>
    <mergeCell ref="A26:B26"/>
    <mergeCell ref="F19:G19"/>
    <mergeCell ref="F20:G20"/>
    <mergeCell ref="A19:B19"/>
    <mergeCell ref="A20:B20"/>
    <mergeCell ref="F27:G27"/>
    <mergeCell ref="A1:C1"/>
    <mergeCell ref="A2:C2"/>
    <mergeCell ref="A3:C3"/>
    <mergeCell ref="A4:C4"/>
    <mergeCell ref="A17:B17"/>
    <mergeCell ref="A18:B18"/>
    <mergeCell ref="A34:B34"/>
    <mergeCell ref="A35:B35"/>
    <mergeCell ref="A29:B29"/>
    <mergeCell ref="A32:B32"/>
    <mergeCell ref="A33:B33"/>
    <mergeCell ref="F29:G29"/>
    <mergeCell ref="F30:G30"/>
    <mergeCell ref="A30:B30"/>
    <mergeCell ref="A31:B31"/>
    <mergeCell ref="F21:G21"/>
    <mergeCell ref="F26:G26"/>
    <mergeCell ref="F17:G17"/>
    <mergeCell ref="F18:G18"/>
    <mergeCell ref="A27:B27"/>
    <mergeCell ref="A28:B28"/>
    <mergeCell ref="A21:B21"/>
  </mergeCells>
  <hyperlinks>
    <hyperlink ref="A2:C2" location="'Input Values'!A1" display="BACK TO INPUTS"/>
    <hyperlink ref="A3:C3" location="'Return On Investment'!A1" display="FORWARD TO RETURN ON INVESTMENT"/>
    <hyperlink ref="A4:C4" location="'Operations Summary'!A1" display="BACK TO OPERATION SUMMARY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3.28125" style="0" bestFit="1" customWidth="1"/>
    <col min="2" max="3" width="13.421875" style="0" bestFit="1" customWidth="1"/>
    <col min="4" max="11" width="12.28125" style="0" bestFit="1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159</v>
      </c>
      <c r="B3" s="169"/>
      <c r="C3" s="170"/>
    </row>
    <row r="4" spans="1:3" ht="13.5" thickBot="1">
      <c r="A4" s="171" t="s">
        <v>158</v>
      </c>
      <c r="B4" s="169"/>
      <c r="C4" s="170"/>
    </row>
    <row r="7" ht="12.75">
      <c r="A7" s="1" t="s">
        <v>134</v>
      </c>
    </row>
    <row r="9" spans="1:2" ht="12.75">
      <c r="A9" s="1" t="s">
        <v>13</v>
      </c>
      <c r="B9" s="26">
        <f>Depreciation!C40</f>
        <v>139100000</v>
      </c>
    </row>
    <row r="10" spans="1:2" ht="12.75">
      <c r="A10" s="1" t="s">
        <v>16</v>
      </c>
      <c r="B10" s="25">
        <f>'Input Values'!B14</f>
        <v>0.075</v>
      </c>
    </row>
    <row r="11" spans="1:2" ht="12.75">
      <c r="A11" s="1" t="s">
        <v>17</v>
      </c>
      <c r="B11" s="25">
        <f>'Input Values'!B13</f>
        <v>0.5</v>
      </c>
    </row>
    <row r="12" spans="1:2" ht="12.75">
      <c r="A12" s="1" t="s">
        <v>14</v>
      </c>
      <c r="B12" s="26">
        <f>+B9*B11</f>
        <v>69550000</v>
      </c>
    </row>
    <row r="13" spans="1:2" ht="12.75">
      <c r="A13" s="1" t="s">
        <v>15</v>
      </c>
      <c r="B13" s="53">
        <f>'Input Values'!B15</f>
        <v>10</v>
      </c>
    </row>
    <row r="15" ht="12.75">
      <c r="B15" s="14"/>
    </row>
    <row r="17" spans="2:11" ht="12.75"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</row>
    <row r="18" spans="1:11" ht="12.75">
      <c r="A18" s="1" t="s">
        <v>19</v>
      </c>
      <c r="B18" s="19">
        <f>$B$12</f>
        <v>69550000</v>
      </c>
      <c r="C18" s="19">
        <f>B25</f>
        <v>64633793.74751319</v>
      </c>
      <c r="D18" s="19">
        <f aca="true" t="shared" si="0" ref="D18:K18">C25</f>
        <v>59348872.02608987</v>
      </c>
      <c r="E18" s="19">
        <f t="shared" si="0"/>
        <v>53667581.1755598</v>
      </c>
      <c r="F18" s="19">
        <f t="shared" si="0"/>
        <v>47560193.51123997</v>
      </c>
      <c r="G18" s="19">
        <f t="shared" si="0"/>
        <v>40994751.77209616</v>
      </c>
      <c r="H18" s="19">
        <f t="shared" si="0"/>
        <v>33936901.90251656</v>
      </c>
      <c r="I18" s="19">
        <f t="shared" si="0"/>
        <v>26349713.292718492</v>
      </c>
      <c r="J18" s="19">
        <f t="shared" si="0"/>
        <v>18193485.53718557</v>
      </c>
      <c r="K18" s="19">
        <f t="shared" si="0"/>
        <v>9425540.699987676</v>
      </c>
    </row>
    <row r="19" spans="1:11" ht="12.75">
      <c r="A19" s="1" t="s">
        <v>20</v>
      </c>
      <c r="B19" s="17">
        <f>$B$10</f>
        <v>0.075</v>
      </c>
      <c r="C19" s="17">
        <f aca="true" t="shared" si="1" ref="C19:K19">$B$10</f>
        <v>0.075</v>
      </c>
      <c r="D19" s="17">
        <f t="shared" si="1"/>
        <v>0.075</v>
      </c>
      <c r="E19" s="17">
        <f t="shared" si="1"/>
        <v>0.075</v>
      </c>
      <c r="F19" s="17">
        <f t="shared" si="1"/>
        <v>0.075</v>
      </c>
      <c r="G19" s="17">
        <f t="shared" si="1"/>
        <v>0.075</v>
      </c>
      <c r="H19" s="17">
        <f t="shared" si="1"/>
        <v>0.075</v>
      </c>
      <c r="I19" s="17">
        <f t="shared" si="1"/>
        <v>0.075</v>
      </c>
      <c r="J19" s="17">
        <f t="shared" si="1"/>
        <v>0.075</v>
      </c>
      <c r="K19" s="17">
        <f t="shared" si="1"/>
        <v>0.075</v>
      </c>
    </row>
    <row r="20" spans="1:11" ht="12.75">
      <c r="A20" s="1" t="s">
        <v>21</v>
      </c>
      <c r="B20" s="19">
        <f>B18*B19</f>
        <v>5216250</v>
      </c>
      <c r="C20" s="19">
        <f aca="true" t="shared" si="2" ref="C20:K20">C18*C19</f>
        <v>4847534.531063489</v>
      </c>
      <c r="D20" s="19">
        <f t="shared" si="2"/>
        <v>4451165.40195674</v>
      </c>
      <c r="E20" s="19">
        <f t="shared" si="2"/>
        <v>4025068.5881669847</v>
      </c>
      <c r="F20" s="19">
        <f t="shared" si="2"/>
        <v>3567014.5133429975</v>
      </c>
      <c r="G20" s="19">
        <f t="shared" si="2"/>
        <v>3074606.382907212</v>
      </c>
      <c r="H20" s="19">
        <f t="shared" si="2"/>
        <v>2545267.642688742</v>
      </c>
      <c r="I20" s="19">
        <f t="shared" si="2"/>
        <v>1976228.496953887</v>
      </c>
      <c r="J20" s="19">
        <f t="shared" si="2"/>
        <v>1364511.4152889175</v>
      </c>
      <c r="K20" s="19">
        <f t="shared" si="2"/>
        <v>706915.5524990757</v>
      </c>
    </row>
    <row r="21" ht="12.75">
      <c r="A21" s="1"/>
    </row>
    <row r="22" spans="1:11" ht="12.75">
      <c r="A22" s="1" t="s">
        <v>22</v>
      </c>
      <c r="B22" s="19">
        <f aca="true" t="shared" si="3" ref="B22:K22">PMT(B19,$B$13,-$B$12)</f>
        <v>10132456.25248681</v>
      </c>
      <c r="C22" s="19">
        <f t="shared" si="3"/>
        <v>10132456.25248681</v>
      </c>
      <c r="D22" s="19">
        <f t="shared" si="3"/>
        <v>10132456.25248681</v>
      </c>
      <c r="E22" s="19">
        <f t="shared" si="3"/>
        <v>10132456.25248681</v>
      </c>
      <c r="F22" s="19">
        <f t="shared" si="3"/>
        <v>10132456.25248681</v>
      </c>
      <c r="G22" s="19">
        <f t="shared" si="3"/>
        <v>10132456.25248681</v>
      </c>
      <c r="H22" s="19">
        <f t="shared" si="3"/>
        <v>10132456.25248681</v>
      </c>
      <c r="I22" s="19">
        <f t="shared" si="3"/>
        <v>10132456.25248681</v>
      </c>
      <c r="J22" s="19">
        <f t="shared" si="3"/>
        <v>10132456.25248681</v>
      </c>
      <c r="K22" s="19">
        <f t="shared" si="3"/>
        <v>10132456.25248681</v>
      </c>
    </row>
    <row r="23" spans="1:11" ht="12.75">
      <c r="A23" s="1" t="s">
        <v>23</v>
      </c>
      <c r="B23" s="19">
        <f>B22-B20</f>
        <v>4916206.25248681</v>
      </c>
      <c r="C23" s="19">
        <f aca="true" t="shared" si="4" ref="C23:K23">C22-C20</f>
        <v>5284921.721423321</v>
      </c>
      <c r="D23" s="19">
        <f t="shared" si="4"/>
        <v>5681290.85053007</v>
      </c>
      <c r="E23" s="19">
        <f t="shared" si="4"/>
        <v>6107387.664319825</v>
      </c>
      <c r="F23" s="19">
        <f t="shared" si="4"/>
        <v>6565441.739143813</v>
      </c>
      <c r="G23" s="19">
        <f t="shared" si="4"/>
        <v>7057849.869579598</v>
      </c>
      <c r="H23" s="19">
        <f t="shared" si="4"/>
        <v>7587188.609798068</v>
      </c>
      <c r="I23" s="19">
        <f t="shared" si="4"/>
        <v>8156227.755532923</v>
      </c>
      <c r="J23" s="19">
        <f t="shared" si="4"/>
        <v>8767944.837197892</v>
      </c>
      <c r="K23" s="19">
        <f t="shared" si="4"/>
        <v>9425540.699987734</v>
      </c>
    </row>
    <row r="24" ht="12.75">
      <c r="A24" s="1"/>
    </row>
    <row r="25" spans="1:11" ht="12.75">
      <c r="A25" s="1" t="s">
        <v>24</v>
      </c>
      <c r="B25" s="19">
        <f>B18-B23</f>
        <v>64633793.74751319</v>
      </c>
      <c r="C25" s="19">
        <f aca="true" t="shared" si="5" ref="C25:K25">C18-C23</f>
        <v>59348872.02608987</v>
      </c>
      <c r="D25" s="19">
        <f t="shared" si="5"/>
        <v>53667581.1755598</v>
      </c>
      <c r="E25" s="19">
        <f t="shared" si="5"/>
        <v>47560193.51123997</v>
      </c>
      <c r="F25" s="19">
        <f t="shared" si="5"/>
        <v>40994751.77209616</v>
      </c>
      <c r="G25" s="19">
        <f t="shared" si="5"/>
        <v>33936901.90251656</v>
      </c>
      <c r="H25" s="19">
        <f t="shared" si="5"/>
        <v>26349713.292718492</v>
      </c>
      <c r="I25" s="19">
        <f t="shared" si="5"/>
        <v>18193485.53718557</v>
      </c>
      <c r="J25" s="19">
        <f t="shared" si="5"/>
        <v>9425540.699987676</v>
      </c>
      <c r="K25" s="19">
        <f t="shared" si="5"/>
        <v>-5.774199962615967E-08</v>
      </c>
    </row>
    <row r="28" spans="1:2" ht="12.75">
      <c r="A28" s="1" t="s">
        <v>18</v>
      </c>
      <c r="B28" s="26">
        <f>'Input Values'!B21</f>
        <v>10000000</v>
      </c>
    </row>
    <row r="29" spans="1:2" ht="12.75">
      <c r="A29" s="1" t="s">
        <v>25</v>
      </c>
      <c r="B29" s="25">
        <f>'Input Values'!B22</f>
        <v>0.06</v>
      </c>
    </row>
    <row r="30" spans="1:2" ht="12.75">
      <c r="A30" s="1" t="s">
        <v>26</v>
      </c>
      <c r="B30" s="13">
        <f>B28*B29</f>
        <v>600000</v>
      </c>
    </row>
    <row r="32" spans="1:11" ht="12.75">
      <c r="A32" s="1" t="s">
        <v>27</v>
      </c>
      <c r="B32" s="19">
        <f>B20+$B$30</f>
        <v>5816250</v>
      </c>
      <c r="C32" s="19">
        <f aca="true" t="shared" si="6" ref="C32:K32">C20+$B$30</f>
        <v>5447534.531063489</v>
      </c>
      <c r="D32" s="19">
        <f t="shared" si="6"/>
        <v>5051165.40195674</v>
      </c>
      <c r="E32" s="19">
        <f t="shared" si="6"/>
        <v>4625068.588166985</v>
      </c>
      <c r="F32" s="19">
        <f t="shared" si="6"/>
        <v>4167014.5133429975</v>
      </c>
      <c r="G32" s="19">
        <f t="shared" si="6"/>
        <v>3674606.382907212</v>
      </c>
      <c r="H32" s="19">
        <f t="shared" si="6"/>
        <v>3145267.642688742</v>
      </c>
      <c r="I32" s="19">
        <f t="shared" si="6"/>
        <v>2576228.496953887</v>
      </c>
      <c r="J32" s="19">
        <f t="shared" si="6"/>
        <v>1964511.4152889175</v>
      </c>
      <c r="K32" s="19">
        <f t="shared" si="6"/>
        <v>1306915.5524990757</v>
      </c>
    </row>
  </sheetData>
  <sheetProtection password="C7C6" sheet="1"/>
  <mergeCells count="4">
    <mergeCell ref="A1:C1"/>
    <mergeCell ref="A2:C2"/>
    <mergeCell ref="A3:C3"/>
    <mergeCell ref="A4:C4"/>
  </mergeCells>
  <hyperlinks>
    <hyperlink ref="A2:C2" location="'Input Values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RowColHeaders="0" zoomScalePageLayoutView="0" workbookViewId="0" topLeftCell="A1">
      <selection activeCell="A1" sqref="A1:E1"/>
    </sheetView>
  </sheetViews>
  <sheetFormatPr defaultColWidth="9.140625" defaultRowHeight="12.75"/>
  <cols>
    <col min="1" max="1" width="14.421875" style="0" bestFit="1" customWidth="1"/>
    <col min="2" max="4" width="12.421875" style="14" customWidth="1"/>
    <col min="5" max="5" width="12.7109375" style="14" customWidth="1"/>
    <col min="6" max="6" width="12.28125" style="14" customWidth="1"/>
    <col min="7" max="7" width="10.7109375" style="0" customWidth="1"/>
    <col min="8" max="8" width="11.7109375" style="0" bestFit="1" customWidth="1"/>
  </cols>
  <sheetData>
    <row r="1" spans="1:5" ht="13.5" thickBot="1">
      <c r="A1" s="172" t="s">
        <v>154</v>
      </c>
      <c r="B1" s="173"/>
      <c r="C1" s="173"/>
      <c r="D1" s="173"/>
      <c r="E1" s="174"/>
    </row>
    <row r="2" spans="1:5" ht="13.5" thickBot="1">
      <c r="A2" s="171" t="s">
        <v>161</v>
      </c>
      <c r="B2" s="169"/>
      <c r="C2" s="169"/>
      <c r="D2" s="169"/>
      <c r="E2" s="170"/>
    </row>
    <row r="3" spans="1:5" ht="13.5" thickBot="1">
      <c r="A3" s="171" t="s">
        <v>159</v>
      </c>
      <c r="B3" s="169"/>
      <c r="C3" s="169"/>
      <c r="D3" s="169"/>
      <c r="E3" s="170"/>
    </row>
    <row r="4" spans="1:5" ht="13.5" thickBot="1">
      <c r="A4" s="171" t="s">
        <v>158</v>
      </c>
      <c r="B4" s="169"/>
      <c r="C4" s="169"/>
      <c r="D4" s="169"/>
      <c r="E4" s="170"/>
    </row>
    <row r="5" spans="1:11" ht="12.75">
      <c r="A5" s="81"/>
      <c r="B5" s="81"/>
      <c r="C5" s="81"/>
      <c r="D5" s="81"/>
      <c r="E5" s="81"/>
      <c r="F5" s="82"/>
      <c r="G5" s="48"/>
      <c r="H5" s="48"/>
      <c r="I5" s="48"/>
      <c r="J5" s="48"/>
      <c r="K5" s="48"/>
    </row>
    <row r="6" ht="12.75">
      <c r="A6" s="1" t="s">
        <v>114</v>
      </c>
    </row>
    <row r="7" ht="12.75">
      <c r="A7" s="1" t="s">
        <v>115</v>
      </c>
    </row>
    <row r="9" spans="1:8" ht="12.75">
      <c r="A9" s="159" t="s">
        <v>29</v>
      </c>
      <c r="B9" s="160" t="s">
        <v>30</v>
      </c>
      <c r="C9" s="160" t="s">
        <v>197</v>
      </c>
      <c r="D9" s="160" t="s">
        <v>198</v>
      </c>
      <c r="E9" s="160" t="s">
        <v>32</v>
      </c>
      <c r="F9" s="160" t="s">
        <v>98</v>
      </c>
      <c r="G9" s="160" t="s">
        <v>31</v>
      </c>
      <c r="H9" s="160" t="s">
        <v>54</v>
      </c>
    </row>
    <row r="11" spans="1:8" ht="12.75">
      <c r="A11" s="96" t="s">
        <v>196</v>
      </c>
      <c r="B11" s="92">
        <v>100000</v>
      </c>
      <c r="C11" s="98">
        <v>1</v>
      </c>
      <c r="D11" s="56">
        <f>B11*C11</f>
        <v>100000</v>
      </c>
      <c r="E11" s="153">
        <f>'Input Values'!$B$33*D11</f>
        <v>40000</v>
      </c>
      <c r="F11" s="99">
        <v>0</v>
      </c>
      <c r="G11" s="155">
        <f>+(B11+E11)*F11</f>
        <v>0</v>
      </c>
      <c r="H11" s="153">
        <f>+D11+E11+G11</f>
        <v>140000</v>
      </c>
    </row>
    <row r="12" spans="1:8" ht="12.75">
      <c r="A12" s="91" t="s">
        <v>199</v>
      </c>
      <c r="B12" s="92">
        <v>80000</v>
      </c>
      <c r="C12" s="98">
        <v>1</v>
      </c>
      <c r="D12" s="56">
        <f aca="true" t="shared" si="0" ref="D12:D19">B12*C12</f>
        <v>80000</v>
      </c>
      <c r="E12" s="153">
        <f>'Input Values'!$B$33*D12</f>
        <v>32000</v>
      </c>
      <c r="F12" s="99">
        <v>0</v>
      </c>
      <c r="G12" s="155">
        <f aca="true" t="shared" si="1" ref="G12:G19">+(B12+E12)*F12</f>
        <v>0</v>
      </c>
      <c r="H12" s="153">
        <f aca="true" t="shared" si="2" ref="H12:H19">+D12+E12+G12</f>
        <v>112000</v>
      </c>
    </row>
    <row r="13" spans="1:8" ht="12.75">
      <c r="A13" s="96" t="s">
        <v>200</v>
      </c>
      <c r="B13" s="92">
        <v>75000</v>
      </c>
      <c r="C13" s="98">
        <v>1</v>
      </c>
      <c r="D13" s="56">
        <f t="shared" si="0"/>
        <v>75000</v>
      </c>
      <c r="E13" s="153">
        <f>'Input Values'!$B$33*D13</f>
        <v>30000</v>
      </c>
      <c r="F13" s="99">
        <v>0</v>
      </c>
      <c r="G13" s="155">
        <f t="shared" si="1"/>
        <v>0</v>
      </c>
      <c r="H13" s="153">
        <f t="shared" si="2"/>
        <v>105000</v>
      </c>
    </row>
    <row r="14" spans="1:8" ht="12.75">
      <c r="A14" s="91" t="s">
        <v>201</v>
      </c>
      <c r="B14" s="92">
        <v>60000</v>
      </c>
      <c r="C14" s="98">
        <v>1</v>
      </c>
      <c r="D14" s="56">
        <f t="shared" si="0"/>
        <v>60000</v>
      </c>
      <c r="E14" s="153">
        <f>'Input Values'!$B$33*D14</f>
        <v>24000</v>
      </c>
      <c r="F14" s="99">
        <v>0</v>
      </c>
      <c r="G14" s="155">
        <f t="shared" si="1"/>
        <v>0</v>
      </c>
      <c r="H14" s="153">
        <f t="shared" si="2"/>
        <v>84000</v>
      </c>
    </row>
    <row r="15" spans="1:8" ht="12.75">
      <c r="A15" s="96" t="s">
        <v>202</v>
      </c>
      <c r="B15" s="92">
        <v>45000</v>
      </c>
      <c r="C15" s="98">
        <v>1</v>
      </c>
      <c r="D15" s="56">
        <f t="shared" si="0"/>
        <v>45000</v>
      </c>
      <c r="E15" s="153">
        <f>'Input Values'!$B$33*D15</f>
        <v>18000</v>
      </c>
      <c r="F15" s="99">
        <v>0</v>
      </c>
      <c r="G15" s="155">
        <f t="shared" si="1"/>
        <v>0</v>
      </c>
      <c r="H15" s="153">
        <f t="shared" si="2"/>
        <v>63000</v>
      </c>
    </row>
    <row r="16" spans="1:8" ht="12.75">
      <c r="A16" s="91" t="s">
        <v>203</v>
      </c>
      <c r="B16" s="92">
        <v>35000</v>
      </c>
      <c r="C16" s="98">
        <v>1</v>
      </c>
      <c r="D16" s="56">
        <f t="shared" si="0"/>
        <v>35000</v>
      </c>
      <c r="E16" s="153">
        <f>'Input Values'!$B$33*D16</f>
        <v>14000</v>
      </c>
      <c r="F16" s="99">
        <v>0</v>
      </c>
      <c r="G16" s="155">
        <f t="shared" si="1"/>
        <v>0</v>
      </c>
      <c r="H16" s="153">
        <f t="shared" si="2"/>
        <v>49000</v>
      </c>
    </row>
    <row r="17" spans="1:8" ht="12.75">
      <c r="A17" s="96" t="s">
        <v>204</v>
      </c>
      <c r="B17" s="92">
        <v>30000</v>
      </c>
      <c r="C17" s="98">
        <v>20</v>
      </c>
      <c r="D17" s="56">
        <f t="shared" si="0"/>
        <v>600000</v>
      </c>
      <c r="E17" s="153">
        <f>'Input Values'!$B$33*D17</f>
        <v>240000</v>
      </c>
      <c r="F17" s="99">
        <v>0</v>
      </c>
      <c r="G17" s="155">
        <f t="shared" si="1"/>
        <v>0</v>
      </c>
      <c r="H17" s="153">
        <f t="shared" si="2"/>
        <v>840000</v>
      </c>
    </row>
    <row r="18" spans="1:8" ht="12.75">
      <c r="A18" s="91" t="s">
        <v>205</v>
      </c>
      <c r="B18" s="92">
        <v>25000</v>
      </c>
      <c r="C18" s="98">
        <v>32</v>
      </c>
      <c r="D18" s="56">
        <f t="shared" si="0"/>
        <v>800000</v>
      </c>
      <c r="E18" s="153">
        <f>'Input Values'!$B$33*D18</f>
        <v>320000</v>
      </c>
      <c r="F18" s="99">
        <v>0</v>
      </c>
      <c r="G18" s="155">
        <f>+(B18+E18)*F18</f>
        <v>0</v>
      </c>
      <c r="H18" s="153">
        <f>+D18+E18+G18</f>
        <v>1120000</v>
      </c>
    </row>
    <row r="19" spans="1:8" ht="12.75">
      <c r="A19" s="91" t="s">
        <v>206</v>
      </c>
      <c r="B19" s="92">
        <v>120000</v>
      </c>
      <c r="C19" s="98">
        <v>1</v>
      </c>
      <c r="D19" s="56">
        <f t="shared" si="0"/>
        <v>120000</v>
      </c>
      <c r="E19" s="153">
        <f>'Input Values'!$B$33*D19</f>
        <v>48000</v>
      </c>
      <c r="F19" s="99">
        <v>0</v>
      </c>
      <c r="G19" s="155">
        <f t="shared" si="1"/>
        <v>0</v>
      </c>
      <c r="H19" s="153">
        <f t="shared" si="2"/>
        <v>168000</v>
      </c>
    </row>
    <row r="20" spans="1:8" ht="12.75">
      <c r="A20" s="91" t="s">
        <v>207</v>
      </c>
      <c r="B20" s="92">
        <v>23000</v>
      </c>
      <c r="C20" s="98">
        <v>5</v>
      </c>
      <c r="D20" s="56">
        <f>B20*C20</f>
        <v>115000</v>
      </c>
      <c r="E20" s="153">
        <f>'Input Values'!$B$33*D20</f>
        <v>46000</v>
      </c>
      <c r="F20" s="99">
        <v>0</v>
      </c>
      <c r="G20" s="155">
        <f>+(B20+E20)*F20</f>
        <v>0</v>
      </c>
      <c r="H20" s="153">
        <f>+D20+E20+G20</f>
        <v>161000</v>
      </c>
    </row>
    <row r="21" spans="1:8" ht="12.75">
      <c r="A21" s="156" t="s">
        <v>133</v>
      </c>
      <c r="B21" s="154">
        <f>SUM(B10:B19)</f>
        <v>570000</v>
      </c>
      <c r="C21" s="154">
        <f>SUM(C10:C19)</f>
        <v>59</v>
      </c>
      <c r="D21" s="154">
        <f>SUM(D10:D19)</f>
        <v>1915000</v>
      </c>
      <c r="E21" s="154">
        <f>SUM(E10:E20)</f>
        <v>812000</v>
      </c>
      <c r="F21" s="42"/>
      <c r="G21" s="154">
        <f>SUM(G10:G20)</f>
        <v>0</v>
      </c>
      <c r="H21" s="154">
        <f>SUM(H10:H20)</f>
        <v>2842000</v>
      </c>
    </row>
    <row r="22" spans="1:3" ht="12.75">
      <c r="A22" s="157" t="s">
        <v>99</v>
      </c>
      <c r="B22" s="158"/>
      <c r="C22" s="158"/>
    </row>
    <row r="23" spans="7:12" ht="12.75">
      <c r="G23" s="14"/>
      <c r="H23" s="14"/>
      <c r="I23" s="14"/>
      <c r="J23" s="14"/>
      <c r="K23" s="14"/>
      <c r="L23" s="14"/>
    </row>
  </sheetData>
  <sheetProtection password="C7C6" sheet="1"/>
  <mergeCells count="4">
    <mergeCell ref="A1:E1"/>
    <mergeCell ref="A2:E2"/>
    <mergeCell ref="A3:E3"/>
    <mergeCell ref="A4:E4"/>
  </mergeCells>
  <hyperlinks>
    <hyperlink ref="A2:E2" location="'Input Values'!A1" display="BACK TO INPUTS"/>
    <hyperlink ref="A3:E3" location="'Return On Investment'!A1" display="FORWARD TO RETURN ON INVESTMENT"/>
    <hyperlink ref="A4:E4" location="'Operations Summary'!A1" display="FORWARD TO OPERATIONS SUMMARY"/>
  </hyperlink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9.7109375" style="1" customWidth="1"/>
    <col min="2" max="2" width="12.28125" style="0" bestFit="1" customWidth="1"/>
    <col min="3" max="11" width="13.7109375" style="0" customWidth="1"/>
    <col min="12" max="12" width="13.7109375" style="17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159</v>
      </c>
      <c r="B3" s="169"/>
      <c r="C3" s="170"/>
    </row>
    <row r="4" spans="1:3" ht="13.5" thickBot="1">
      <c r="A4" s="171" t="s">
        <v>158</v>
      </c>
      <c r="B4" s="169"/>
      <c r="C4" s="170"/>
    </row>
    <row r="6" ht="12.75">
      <c r="A6" s="1" t="s">
        <v>116</v>
      </c>
    </row>
    <row r="8" spans="1:12" ht="12.75">
      <c r="A8" s="2" t="s">
        <v>28</v>
      </c>
      <c r="B8" s="2" t="s">
        <v>12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</row>
    <row r="9" spans="1:13" ht="12.75">
      <c r="A9" s="1" t="s">
        <v>33</v>
      </c>
      <c r="B9" s="51"/>
      <c r="C9" s="51">
        <f>'Personnel Expenses'!D21</f>
        <v>1915000</v>
      </c>
      <c r="D9" s="51">
        <f>C9*(1+'Input Values'!$B$34)</f>
        <v>1953300</v>
      </c>
      <c r="E9" s="51">
        <f>D9*(1+'Input Values'!$B$34)</f>
        <v>1992366</v>
      </c>
      <c r="F9" s="51">
        <f>E9*(1+'Input Values'!$B$34)</f>
        <v>2032213.32</v>
      </c>
      <c r="G9" s="51">
        <f>F9*(1+'Input Values'!$B$34)</f>
        <v>2072857.5864000001</v>
      </c>
      <c r="H9" s="51">
        <f>G9*(1+'Input Values'!$B$34)</f>
        <v>2114314.7381280004</v>
      </c>
      <c r="I9" s="51">
        <f>H9*(1+'Input Values'!$B$34)</f>
        <v>2156601.0328905606</v>
      </c>
      <c r="J9" s="51">
        <f>I9*(1+'Input Values'!$B$34)</f>
        <v>2199733.053548372</v>
      </c>
      <c r="K9" s="51">
        <f>J9*(1+'Input Values'!$B$34)</f>
        <v>2243727.7146193394</v>
      </c>
      <c r="L9" s="51">
        <f>K9*(1+'Input Values'!$B$34)</f>
        <v>2288602.2689117263</v>
      </c>
      <c r="M9" s="51"/>
    </row>
    <row r="10" spans="1:13" ht="12.75">
      <c r="A10" s="1" t="s">
        <v>32</v>
      </c>
      <c r="B10" s="51"/>
      <c r="C10" s="51">
        <f>'Personnel Expenses'!E21</f>
        <v>812000</v>
      </c>
      <c r="D10" s="51">
        <f>C10*(1+'Input Values'!$B$34)</f>
        <v>828240</v>
      </c>
      <c r="E10" s="51">
        <f>D10*(1+'Input Values'!$B$34)</f>
        <v>844804.8</v>
      </c>
      <c r="F10" s="51">
        <f>E10*(1+'Input Values'!$B$34)</f>
        <v>861700.8960000001</v>
      </c>
      <c r="G10" s="51">
        <f>F10*(1+'Input Values'!$B$34)</f>
        <v>878934.9139200001</v>
      </c>
      <c r="H10" s="51">
        <f>G10*(1+'Input Values'!$B$34)</f>
        <v>896513.6121984001</v>
      </c>
      <c r="I10" s="51">
        <f>H10*(1+'Input Values'!$B$34)</f>
        <v>914443.884442368</v>
      </c>
      <c r="J10" s="51">
        <f>I10*(1+'Input Values'!$B$34)</f>
        <v>932732.7621312154</v>
      </c>
      <c r="K10" s="51">
        <f>J10*(1+'Input Values'!$B$34)</f>
        <v>951387.4173738398</v>
      </c>
      <c r="L10" s="51">
        <f>K10*(1+'Input Values'!$B$34)</f>
        <v>970415.1657213166</v>
      </c>
      <c r="M10" s="51"/>
    </row>
    <row r="11" spans="1:13" ht="12.75">
      <c r="A11" s="1" t="s">
        <v>31</v>
      </c>
      <c r="B11" s="51"/>
      <c r="C11" s="51">
        <f>'Personnel Expenses'!G21</f>
        <v>0</v>
      </c>
      <c r="D11" s="51">
        <f>C11*(1+'Input Values'!$B$34)</f>
        <v>0</v>
      </c>
      <c r="E11" s="51">
        <f>D11*(1+'Input Values'!$B$34)</f>
        <v>0</v>
      </c>
      <c r="F11" s="51">
        <f>E11*(1+'Input Values'!$B$34)</f>
        <v>0</v>
      </c>
      <c r="G11" s="51">
        <f>F11*(1+'Input Values'!$B$34)</f>
        <v>0</v>
      </c>
      <c r="H11" s="51">
        <f>G11*(1+'Input Values'!$B$34)</f>
        <v>0</v>
      </c>
      <c r="I11" s="51">
        <f>H11*(1+'Input Values'!$B$34)</f>
        <v>0</v>
      </c>
      <c r="J11" s="51">
        <f>I11*(1+'Input Values'!$B$34)</f>
        <v>0</v>
      </c>
      <c r="K11" s="51">
        <f>J11*(1+'Input Values'!$B$34)</f>
        <v>0</v>
      </c>
      <c r="L11" s="51">
        <f>K11*(1+'Input Values'!$B$34)</f>
        <v>0</v>
      </c>
      <c r="M11" s="51"/>
    </row>
    <row r="12" spans="2:13" ht="12.75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2.75">
      <c r="A13" s="1" t="s">
        <v>37</v>
      </c>
      <c r="B13" s="73">
        <f>SUM(B9,B10,B11)</f>
        <v>0</v>
      </c>
      <c r="C13" s="73">
        <f>SUM(C9,C10,C11)</f>
        <v>2727000</v>
      </c>
      <c r="D13" s="73">
        <f aca="true" t="shared" si="0" ref="D13:K13">SUM(D9,D10,D11)</f>
        <v>2781540</v>
      </c>
      <c r="E13" s="73">
        <f t="shared" si="0"/>
        <v>2837170.8</v>
      </c>
      <c r="F13" s="73">
        <f t="shared" si="0"/>
        <v>2893914.216</v>
      </c>
      <c r="G13" s="73">
        <f t="shared" si="0"/>
        <v>2951792.50032</v>
      </c>
      <c r="H13" s="73">
        <f t="shared" si="0"/>
        <v>3010828.3503264003</v>
      </c>
      <c r="I13" s="73">
        <f t="shared" si="0"/>
        <v>3071044.9173329286</v>
      </c>
      <c r="J13" s="73">
        <f t="shared" si="0"/>
        <v>3132465.8156795874</v>
      </c>
      <c r="K13" s="73">
        <f t="shared" si="0"/>
        <v>3195115.131993179</v>
      </c>
      <c r="L13" s="73">
        <f>SUM(L9,L10,L11)</f>
        <v>3259017.4346330427</v>
      </c>
      <c r="M13" s="51"/>
    </row>
    <row r="14" spans="2:13" ht="12.7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12.75">
      <c r="A15" s="1" t="s">
        <v>106</v>
      </c>
      <c r="B15" s="51"/>
      <c r="C15" s="51">
        <f>+'Market Projection'!C30</f>
        <v>55137519.76432123</v>
      </c>
      <c r="D15" s="51">
        <f>+'Market Projection'!D30</f>
        <v>58322205.223120466</v>
      </c>
      <c r="E15" s="51">
        <f>+'Market Projection'!E30</f>
        <v>58905427.27535167</v>
      </c>
      <c r="F15" s="51">
        <f>+'Market Projection'!F30</f>
        <v>59494481.54810519</v>
      </c>
      <c r="G15" s="51">
        <f>+'Market Projection'!G30</f>
        <v>60089426.36358624</v>
      </c>
      <c r="H15" s="51">
        <f>+'Market Projection'!H30</f>
        <v>60690320.627222106</v>
      </c>
      <c r="I15" s="51">
        <f>+'Market Projection'!I30</f>
        <v>61297223.83349433</v>
      </c>
      <c r="J15" s="51">
        <f>+'Market Projection'!J30</f>
        <v>61910196.071829274</v>
      </c>
      <c r="K15" s="51">
        <f>+'Market Projection'!K30</f>
        <v>62529298.03254756</v>
      </c>
      <c r="L15" s="51">
        <f>+'Market Projection'!L30</f>
        <v>63154591.012873046</v>
      </c>
      <c r="M15" s="51"/>
    </row>
    <row r="16" spans="2:13" ht="12.7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ht="12.75">
      <c r="A17" s="1" t="s">
        <v>39</v>
      </c>
      <c r="B17" s="73">
        <f>+B13+B15</f>
        <v>0</v>
      </c>
      <c r="C17" s="73">
        <f aca="true" t="shared" si="1" ref="C17:L17">+C13+C15</f>
        <v>57864519.76432123</v>
      </c>
      <c r="D17" s="73">
        <f t="shared" si="1"/>
        <v>61103745.223120466</v>
      </c>
      <c r="E17" s="73">
        <f t="shared" si="1"/>
        <v>61742598.07535167</v>
      </c>
      <c r="F17" s="73">
        <f t="shared" si="1"/>
        <v>62388395.764105186</v>
      </c>
      <c r="G17" s="73">
        <f t="shared" si="1"/>
        <v>63041218.86390624</v>
      </c>
      <c r="H17" s="73">
        <f t="shared" si="1"/>
        <v>63701148.97754851</v>
      </c>
      <c r="I17" s="73">
        <f t="shared" si="1"/>
        <v>64368268.75082725</v>
      </c>
      <c r="J17" s="73">
        <f t="shared" si="1"/>
        <v>65042661.88750886</v>
      </c>
      <c r="K17" s="73">
        <f t="shared" si="1"/>
        <v>65724413.164540745</v>
      </c>
      <c r="L17" s="73">
        <f t="shared" si="1"/>
        <v>66413608.447506085</v>
      </c>
      <c r="M17" s="51"/>
    </row>
    <row r="18" spans="2:13" ht="12.7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2.75">
      <c r="A19" s="2" t="s">
        <v>40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ht="12.75">
      <c r="A20" s="1" t="s">
        <v>41</v>
      </c>
      <c r="B20" s="51"/>
      <c r="C20" s="51">
        <f>+'Input Values'!B38*Depreciation!C38</f>
        <v>2762000</v>
      </c>
      <c r="D20" s="51">
        <f>C20*(1+'Input Values'!$B$37)</f>
        <v>2789620</v>
      </c>
      <c r="E20" s="51">
        <f>D20*(1+'Input Values'!$B$37)</f>
        <v>2817516.2</v>
      </c>
      <c r="F20" s="51">
        <f>E20*(1+'Input Values'!$B$37)</f>
        <v>2845691.362</v>
      </c>
      <c r="G20" s="51">
        <f>F20*(1+'Input Values'!$B$37)</f>
        <v>2874148.2756200004</v>
      </c>
      <c r="H20" s="51">
        <f>G20*(1+'Input Values'!$B$37)</f>
        <v>2902889.7583762007</v>
      </c>
      <c r="I20" s="51">
        <f>H20*(1+'Input Values'!$B$37)</f>
        <v>2931918.655959963</v>
      </c>
      <c r="J20" s="51">
        <f>I20*(1+'Input Values'!$B$37)</f>
        <v>2961237.8425195627</v>
      </c>
      <c r="K20" s="51">
        <f>J20*(1+'Input Values'!$B$37)</f>
        <v>2990850.2209447585</v>
      </c>
      <c r="L20" s="51">
        <f>K20*(1+'Input Values'!$B$37)</f>
        <v>3020758.7231542063</v>
      </c>
      <c r="M20" s="51"/>
    </row>
    <row r="21" spans="2:13" ht="12.7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2.75">
      <c r="A22" s="1" t="s">
        <v>43</v>
      </c>
      <c r="B22" s="51"/>
      <c r="C22" s="51">
        <f>+'Input Values'!B39*Depreciation!C38</f>
        <v>2071500</v>
      </c>
      <c r="D22" s="51">
        <f>C22*(1+'Input Values'!$B$37)</f>
        <v>2092215</v>
      </c>
      <c r="E22" s="51">
        <f>D22*(1+'Input Values'!$B$37)</f>
        <v>2113137.15</v>
      </c>
      <c r="F22" s="51">
        <f>E22*(1+'Input Values'!$B$37)</f>
        <v>2134268.5215</v>
      </c>
      <c r="G22" s="51">
        <f>F22*(1+'Input Values'!$B$37)</f>
        <v>2155611.206715</v>
      </c>
      <c r="H22" s="51">
        <f>G22*(1+'Input Values'!$B$37)</f>
        <v>2177167.31878215</v>
      </c>
      <c r="I22" s="51">
        <f>H22*(1+'Input Values'!$B$37)</f>
        <v>2198938.9919699715</v>
      </c>
      <c r="J22" s="51">
        <f>I22*(1+'Input Values'!$B$37)</f>
        <v>2220928.381889671</v>
      </c>
      <c r="K22" s="51">
        <f>J22*(1+'Input Values'!$B$37)</f>
        <v>2243137.665708568</v>
      </c>
      <c r="L22" s="51">
        <f>K22*(1+'Input Values'!$B$37)</f>
        <v>2265569.0423656534</v>
      </c>
      <c r="M22" s="51"/>
    </row>
    <row r="23" spans="2:13" ht="12.7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2.75">
      <c r="A24" s="1" t="s">
        <v>42</v>
      </c>
      <c r="B24" s="51"/>
      <c r="C24" s="51">
        <f>'Input Values'!B25*Depreciation!C40</f>
        <v>695500</v>
      </c>
      <c r="D24" s="51">
        <f>C24*(1+'Input Values'!$B$37)</f>
        <v>702455</v>
      </c>
      <c r="E24" s="51">
        <f>D24*(1+'Input Values'!$B$37)</f>
        <v>709479.55</v>
      </c>
      <c r="F24" s="51">
        <f>E24*(1+'Input Values'!$B$37)</f>
        <v>716574.3455</v>
      </c>
      <c r="G24" s="51">
        <f>F24*(1+'Input Values'!$B$37)</f>
        <v>723740.088955</v>
      </c>
      <c r="H24" s="51">
        <f>G24*(1+'Input Values'!$B$37)</f>
        <v>730977.48984455</v>
      </c>
      <c r="I24" s="51">
        <f>H24*(1+'Input Values'!$B$37)</f>
        <v>738287.2647429955</v>
      </c>
      <c r="J24" s="51">
        <f>I24*(1+'Input Values'!$B$37)</f>
        <v>745670.1373904254</v>
      </c>
      <c r="K24" s="51">
        <f>J24*(1+'Input Values'!$B$37)</f>
        <v>753126.8387643297</v>
      </c>
      <c r="L24" s="51">
        <f>K24*(1+'Input Values'!$B$37)</f>
        <v>760658.107151973</v>
      </c>
      <c r="M24" s="51"/>
    </row>
    <row r="25" spans="2:13" ht="12.7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3" ht="12.75">
      <c r="A26" s="1" t="s">
        <v>49</v>
      </c>
      <c r="B26" s="51"/>
      <c r="C26" s="51">
        <f>Depreciation!B50</f>
        <v>19494843.846153848</v>
      </c>
      <c r="D26" s="51">
        <f>Depreciation!C50</f>
        <v>33377043.846153848</v>
      </c>
      <c r="E26" s="51">
        <f>Depreciation!D50</f>
        <v>23850043.846153848</v>
      </c>
      <c r="F26" s="51">
        <f>Depreciation!E50</f>
        <v>17045043.846153848</v>
      </c>
      <c r="G26" s="51">
        <f>Depreciation!F50</f>
        <v>12199883.846153846</v>
      </c>
      <c r="H26" s="51">
        <f>Depreciation!G50</f>
        <v>12186273.846153846</v>
      </c>
      <c r="I26" s="51">
        <f>Depreciation!H50</f>
        <v>12199883.846153846</v>
      </c>
      <c r="J26" s="51">
        <f>Depreciation!I50</f>
        <v>6116213.846153846</v>
      </c>
      <c r="K26" s="51">
        <f>Depreciation!J50</f>
        <v>46153.846153846156</v>
      </c>
      <c r="L26" s="51">
        <f>Depreciation!K50</f>
        <v>46153.846153846156</v>
      </c>
      <c r="M26" s="51"/>
    </row>
    <row r="27" spans="2:13" ht="12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12.75">
      <c r="A28" s="1" t="s">
        <v>21</v>
      </c>
      <c r="B28" s="51"/>
      <c r="C28" s="51">
        <f>+'Loan Amortization'!B32</f>
        <v>5816250</v>
      </c>
      <c r="D28" s="51">
        <f>+'Loan Amortization'!C32</f>
        <v>5447534.531063489</v>
      </c>
      <c r="E28" s="51">
        <f>+'Loan Amortization'!D32</f>
        <v>5051165.40195674</v>
      </c>
      <c r="F28" s="51">
        <f>+'Loan Amortization'!E32</f>
        <v>4625068.588166985</v>
      </c>
      <c r="G28" s="51">
        <f>+'Loan Amortization'!F32</f>
        <v>4167014.5133429975</v>
      </c>
      <c r="H28" s="51">
        <f>+'Loan Amortization'!G32</f>
        <v>3674606.382907212</v>
      </c>
      <c r="I28" s="51">
        <f>+'Loan Amortization'!H32</f>
        <v>3145267.642688742</v>
      </c>
      <c r="J28" s="51">
        <f>+'Loan Amortization'!I32</f>
        <v>2576228.496953887</v>
      </c>
      <c r="K28" s="51">
        <f>+'Loan Amortization'!J32</f>
        <v>1964511.4152889175</v>
      </c>
      <c r="L28" s="51">
        <f>+'Loan Amortization'!K32</f>
        <v>1306915.5524990757</v>
      </c>
      <c r="M28" s="51"/>
    </row>
    <row r="29" spans="2:13" ht="12.7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12.75">
      <c r="A30" s="1" t="s">
        <v>52</v>
      </c>
      <c r="B30" s="73">
        <f aca="true" t="shared" si="2" ref="B30:K30">SUM(B20,B22,B24,B26,B28)</f>
        <v>0</v>
      </c>
      <c r="C30" s="73">
        <f t="shared" si="2"/>
        <v>30840093.846153848</v>
      </c>
      <c r="D30" s="73">
        <f t="shared" si="2"/>
        <v>44408868.37721734</v>
      </c>
      <c r="E30" s="73">
        <f t="shared" si="2"/>
        <v>34541342.14811058</v>
      </c>
      <c r="F30" s="73">
        <f t="shared" si="2"/>
        <v>27366646.663320836</v>
      </c>
      <c r="G30" s="73">
        <f t="shared" si="2"/>
        <v>22120397.930786844</v>
      </c>
      <c r="H30" s="73">
        <f t="shared" si="2"/>
        <v>21671914.79606396</v>
      </c>
      <c r="I30" s="73">
        <f t="shared" si="2"/>
        <v>21214296.40151552</v>
      </c>
      <c r="J30" s="73">
        <f t="shared" si="2"/>
        <v>14620278.704907391</v>
      </c>
      <c r="K30" s="73">
        <f t="shared" si="2"/>
        <v>7997779.98686042</v>
      </c>
      <c r="L30" s="73">
        <f>SUM(L20,L22,L24,L26,L28)</f>
        <v>7400055.271324754</v>
      </c>
      <c r="M30" s="51"/>
    </row>
    <row r="31" spans="2:13" ht="12.7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ht="12.75">
      <c r="A32" s="2" t="s">
        <v>50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ht="12.75">
      <c r="A33" s="1" t="s">
        <v>44</v>
      </c>
      <c r="B33" s="93">
        <v>25000</v>
      </c>
      <c r="C33" s="93">
        <v>10000</v>
      </c>
      <c r="D33" s="83">
        <f>+C33*(1+'Input Values'!$B$37)</f>
        <v>10100</v>
      </c>
      <c r="E33" s="83">
        <f>+D33*(1+'Input Values'!$B$37)</f>
        <v>10201</v>
      </c>
      <c r="F33" s="83">
        <f>+E33*(1+'Input Values'!$B$37)</f>
        <v>10303.01</v>
      </c>
      <c r="G33" s="83">
        <f>+F33*(1+'Input Values'!$B$37)</f>
        <v>10406.0401</v>
      </c>
      <c r="H33" s="83">
        <f>+G33*(1+'Input Values'!$B$37)</f>
        <v>10510.100501</v>
      </c>
      <c r="I33" s="83">
        <f>+H33*(1+'Input Values'!$B$37)</f>
        <v>10615.20150601</v>
      </c>
      <c r="J33" s="83">
        <f>+I33*(1+'Input Values'!$B$37)</f>
        <v>10721.353521070101</v>
      </c>
      <c r="K33" s="83">
        <f>+J33*(1+'Input Values'!$B$37)</f>
        <v>10828.567056280803</v>
      </c>
      <c r="L33" s="83">
        <f>+K33*(1+'Input Values'!$B$37)</f>
        <v>10936.85272684361</v>
      </c>
      <c r="M33" s="51"/>
    </row>
    <row r="34" spans="2:13" ht="12.75">
      <c r="B34" s="93"/>
      <c r="C34" s="93"/>
      <c r="D34" s="83"/>
      <c r="E34" s="83"/>
      <c r="F34" s="83"/>
      <c r="G34" s="83"/>
      <c r="H34" s="83"/>
      <c r="I34" s="83"/>
      <c r="J34" s="83"/>
      <c r="K34" s="83"/>
      <c r="L34" s="83"/>
      <c r="M34" s="51"/>
    </row>
    <row r="35" spans="1:13" ht="12.75">
      <c r="A35" s="1" t="s">
        <v>166</v>
      </c>
      <c r="B35" s="93">
        <v>40000</v>
      </c>
      <c r="C35" s="93">
        <v>20000</v>
      </c>
      <c r="D35" s="83">
        <f>+C35*(1+'Input Values'!$B$37)</f>
        <v>20200</v>
      </c>
      <c r="E35" s="83">
        <f>+D35*(1+'Input Values'!$B$37)</f>
        <v>20402</v>
      </c>
      <c r="F35" s="83">
        <f>+E35*(1+'Input Values'!$B$37)</f>
        <v>20606.02</v>
      </c>
      <c r="G35" s="83">
        <f>+F35*(1+'Input Values'!$B$37)</f>
        <v>20812.0802</v>
      </c>
      <c r="H35" s="83">
        <f>+G35*(1+'Input Values'!$B$37)</f>
        <v>21020.201002</v>
      </c>
      <c r="I35" s="83">
        <f>+H35*(1+'Input Values'!$B$37)</f>
        <v>21230.40301202</v>
      </c>
      <c r="J35" s="83">
        <f>+I35*(1+'Input Values'!$B$37)</f>
        <v>21442.707042140202</v>
      </c>
      <c r="K35" s="83">
        <f>+J35*(1+'Input Values'!$B$37)</f>
        <v>21657.134112561605</v>
      </c>
      <c r="L35" s="83">
        <f>+K35*(1+'Input Values'!$B$37)</f>
        <v>21873.70545368722</v>
      </c>
      <c r="M35" s="51"/>
    </row>
    <row r="36" spans="2:13" ht="12.7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ht="12.75">
      <c r="A37" s="1" t="s">
        <v>51</v>
      </c>
      <c r="B37" s="73">
        <f aca="true" t="shared" si="3" ref="B37:K37">SUM(B33,B35)</f>
        <v>65000</v>
      </c>
      <c r="C37" s="73">
        <f t="shared" si="3"/>
        <v>30000</v>
      </c>
      <c r="D37" s="73">
        <f t="shared" si="3"/>
        <v>30300</v>
      </c>
      <c r="E37" s="73">
        <f t="shared" si="3"/>
        <v>30603</v>
      </c>
      <c r="F37" s="73">
        <f t="shared" si="3"/>
        <v>30909.03</v>
      </c>
      <c r="G37" s="73">
        <f t="shared" si="3"/>
        <v>31218.120300000002</v>
      </c>
      <c r="H37" s="73">
        <f t="shared" si="3"/>
        <v>31530.301503000002</v>
      </c>
      <c r="I37" s="73">
        <f t="shared" si="3"/>
        <v>31845.60451803</v>
      </c>
      <c r="J37" s="73">
        <f t="shared" si="3"/>
        <v>32164.060563210303</v>
      </c>
      <c r="K37" s="73">
        <f t="shared" si="3"/>
        <v>32485.70116884241</v>
      </c>
      <c r="L37" s="73">
        <f>SUM(L33,L35)</f>
        <v>32810.55818053083</v>
      </c>
      <c r="M37" s="51"/>
    </row>
    <row r="38" spans="2:13" ht="12.7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2.75">
      <c r="A39" s="1" t="s">
        <v>53</v>
      </c>
      <c r="B39" s="73">
        <f aca="true" t="shared" si="4" ref="B39:K39">SUM(B17,B30,B37)</f>
        <v>65000</v>
      </c>
      <c r="C39" s="73">
        <f t="shared" si="4"/>
        <v>88734613.61047508</v>
      </c>
      <c r="D39" s="73">
        <f t="shared" si="4"/>
        <v>105542913.6003378</v>
      </c>
      <c r="E39" s="73">
        <f t="shared" si="4"/>
        <v>96314543.22346225</v>
      </c>
      <c r="F39" s="73">
        <f t="shared" si="4"/>
        <v>89785951.45742603</v>
      </c>
      <c r="G39" s="73">
        <f t="shared" si="4"/>
        <v>85192834.91499308</v>
      </c>
      <c r="H39" s="73">
        <f t="shared" si="4"/>
        <v>85404594.07511547</v>
      </c>
      <c r="I39" s="73">
        <f t="shared" si="4"/>
        <v>85614410.7568608</v>
      </c>
      <c r="J39" s="73">
        <f t="shared" si="4"/>
        <v>79695104.65297946</v>
      </c>
      <c r="K39" s="73">
        <f t="shared" si="4"/>
        <v>73754678.85257</v>
      </c>
      <c r="L39" s="73">
        <f>SUM(L17,L30,L37)</f>
        <v>73846474.27701136</v>
      </c>
      <c r="M39" s="51"/>
    </row>
    <row r="41" ht="12.75">
      <c r="A41" s="85" t="s">
        <v>165</v>
      </c>
    </row>
    <row r="42" ht="12.75">
      <c r="L42" s="17">
        <f>'Input Values'!W45</f>
        <v>0</v>
      </c>
    </row>
    <row r="44" ht="12.75">
      <c r="L44" s="17">
        <f>'Input Values'!W46</f>
        <v>0</v>
      </c>
    </row>
  </sheetData>
  <sheetProtection password="C7C6" sheet="1"/>
  <mergeCells count="4">
    <mergeCell ref="A1:C1"/>
    <mergeCell ref="A2:C2"/>
    <mergeCell ref="A3:C3"/>
    <mergeCell ref="A4:C4"/>
  </mergeCells>
  <hyperlinks>
    <hyperlink ref="A2:C2" location="'Input Values'!A1" display="BACK TO INPUTS"/>
    <hyperlink ref="A3:C3" location="'Return On Investment'!A1" display="FORWARD TO RETURN ON INVESTMENT"/>
    <hyperlink ref="A4:C4" location="'Operations Summary'!A1" display="FORWARD TO OPERATIONS SUMMARY"/>
  </hyperlink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9.140625" style="0" bestFit="1" customWidth="1"/>
    <col min="2" max="12" width="12.7109375" style="0" customWidth="1"/>
    <col min="13" max="13" width="10.7109375" style="0" bestFit="1" customWidth="1"/>
  </cols>
  <sheetData>
    <row r="1" spans="1:3" ht="13.5" thickBot="1">
      <c r="A1" s="172" t="s">
        <v>154</v>
      </c>
      <c r="B1" s="173"/>
      <c r="C1" s="174"/>
    </row>
    <row r="2" spans="1:3" ht="13.5" thickBot="1">
      <c r="A2" s="171" t="s">
        <v>161</v>
      </c>
      <c r="B2" s="169"/>
      <c r="C2" s="170"/>
    </row>
    <row r="3" spans="1:3" ht="13.5" thickBot="1">
      <c r="A3" s="171" t="s">
        <v>159</v>
      </c>
      <c r="B3" s="169"/>
      <c r="C3" s="170"/>
    </row>
    <row r="4" spans="1:3" ht="12.75">
      <c r="A4" s="180"/>
      <c r="B4" s="180"/>
      <c r="C4" s="180"/>
    </row>
    <row r="5" ht="12.75">
      <c r="A5" s="1" t="s">
        <v>117</v>
      </c>
    </row>
    <row r="7" ht="12.75">
      <c r="A7" s="3" t="s">
        <v>141</v>
      </c>
    </row>
    <row r="8" spans="2:12" ht="12.75">
      <c r="B8" s="3" t="s">
        <v>12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</row>
    <row r="9" spans="1:12" ht="12.75">
      <c r="A9" s="1" t="str">
        <f>'Input Values'!F13</f>
        <v>Ethanol</v>
      </c>
      <c r="B9" s="13">
        <f>'Market Projection'!B18</f>
        <v>0</v>
      </c>
      <c r="C9" s="13">
        <f>'Market Projection'!C18</f>
        <v>140000000</v>
      </c>
      <c r="D9" s="13">
        <f>'Market Projection'!D18</f>
        <v>141400000</v>
      </c>
      <c r="E9" s="13">
        <f>'Market Projection'!E18</f>
        <v>142814000</v>
      </c>
      <c r="F9" s="13">
        <f>'Market Projection'!F18</f>
        <v>144242140</v>
      </c>
      <c r="G9" s="13">
        <f>'Market Projection'!G18</f>
        <v>145684561.4</v>
      </c>
      <c r="H9" s="13">
        <f>'Market Projection'!H18</f>
        <v>147141407.014</v>
      </c>
      <c r="I9" s="13">
        <f>'Market Projection'!I18</f>
        <v>148612821.08414</v>
      </c>
      <c r="J9" s="13">
        <f>'Market Projection'!J18</f>
        <v>150098949.29498142</v>
      </c>
      <c r="K9" s="13">
        <f>'Market Projection'!K18</f>
        <v>151599938.78793123</v>
      </c>
      <c r="L9" s="13">
        <f>'Market Projection'!L18</f>
        <v>153115938.17581052</v>
      </c>
    </row>
    <row r="10" spans="1:12" ht="12.75">
      <c r="A10" s="1" t="str">
        <f>'Input Values'!I13</f>
        <v>Electricity</v>
      </c>
      <c r="B10" s="13">
        <f>'Market Projection'!B23</f>
        <v>0</v>
      </c>
      <c r="C10" s="13">
        <f>'Market Projection'!C23</f>
        <v>148959.99999999997</v>
      </c>
      <c r="D10" s="13">
        <f>'Market Projection'!D23</f>
        <v>150449.59999999998</v>
      </c>
      <c r="E10" s="13">
        <f>'Market Projection'!E23</f>
        <v>151954.096</v>
      </c>
      <c r="F10" s="13">
        <f>'Market Projection'!F23</f>
        <v>153473.63695999997</v>
      </c>
      <c r="G10" s="13">
        <f>'Market Projection'!G23</f>
        <v>155008.37332959997</v>
      </c>
      <c r="H10" s="13">
        <f>'Market Projection'!H23</f>
        <v>156558.45706289596</v>
      </c>
      <c r="I10" s="13">
        <f>'Market Projection'!I23</f>
        <v>158124.04163352493</v>
      </c>
      <c r="J10" s="13">
        <f>'Market Projection'!J23</f>
        <v>159705.2820498602</v>
      </c>
      <c r="K10" s="13">
        <f>'Market Projection'!K23</f>
        <v>161302.33487035878</v>
      </c>
      <c r="L10" s="13">
        <f>'Market Projection'!L23</f>
        <v>162915.35821906236</v>
      </c>
    </row>
    <row r="11" spans="1:12" ht="12.75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1" t="s">
        <v>54</v>
      </c>
      <c r="B12" s="28">
        <f aca="true" t="shared" si="0" ref="B12:L12">SUM(B9:B10)</f>
        <v>0</v>
      </c>
      <c r="C12" s="28">
        <f t="shared" si="0"/>
        <v>140148960</v>
      </c>
      <c r="D12" s="28">
        <f t="shared" si="0"/>
        <v>141550449.6</v>
      </c>
      <c r="E12" s="28">
        <f t="shared" si="0"/>
        <v>142965954.096</v>
      </c>
      <c r="F12" s="28">
        <f t="shared" si="0"/>
        <v>144395613.63696</v>
      </c>
      <c r="G12" s="28">
        <f t="shared" si="0"/>
        <v>145839569.77332962</v>
      </c>
      <c r="H12" s="28">
        <f t="shared" si="0"/>
        <v>147297965.4710629</v>
      </c>
      <c r="I12" s="28">
        <f t="shared" si="0"/>
        <v>148770945.12577352</v>
      </c>
      <c r="J12" s="28">
        <f t="shared" si="0"/>
        <v>150258654.57703128</v>
      </c>
      <c r="K12" s="28">
        <f t="shared" si="0"/>
        <v>151761241.1228016</v>
      </c>
      <c r="L12" s="28">
        <f t="shared" si="0"/>
        <v>153278853.53402957</v>
      </c>
    </row>
    <row r="14" ht="12.75">
      <c r="A14" s="3" t="s">
        <v>55</v>
      </c>
    </row>
    <row r="15" spans="1:12" ht="12.75">
      <c r="A15" s="1" t="s">
        <v>38</v>
      </c>
      <c r="B15" s="13">
        <f>'Expense Projection'!B17</f>
        <v>0</v>
      </c>
      <c r="C15" s="13">
        <f>'Expense Projection'!C17</f>
        <v>57864519.76432123</v>
      </c>
      <c r="D15" s="13">
        <f>'Expense Projection'!D17</f>
        <v>61103745.223120466</v>
      </c>
      <c r="E15" s="13">
        <f>'Expense Projection'!E17</f>
        <v>61742598.07535167</v>
      </c>
      <c r="F15" s="13">
        <f>'Expense Projection'!F17</f>
        <v>62388395.764105186</v>
      </c>
      <c r="G15" s="13">
        <f>'Expense Projection'!G17</f>
        <v>63041218.86390624</v>
      </c>
      <c r="H15" s="13">
        <f>'Expense Projection'!H17</f>
        <v>63701148.97754851</v>
      </c>
      <c r="I15" s="13">
        <f>'Expense Projection'!I17</f>
        <v>64368268.75082725</v>
      </c>
      <c r="J15" s="13">
        <f>'Expense Projection'!J17</f>
        <v>65042661.88750886</v>
      </c>
      <c r="K15" s="13">
        <f>'Expense Projection'!K17</f>
        <v>65724413.164540745</v>
      </c>
      <c r="L15" s="13">
        <f>'Expense Projection'!L17</f>
        <v>66413608.447506085</v>
      </c>
    </row>
    <row r="16" spans="1:12" ht="12.75">
      <c r="A16" s="1" t="s">
        <v>40</v>
      </c>
      <c r="B16" s="13">
        <f>'Expense Projection'!B30</f>
        <v>0</v>
      </c>
      <c r="C16" s="13">
        <f>'Expense Projection'!C30</f>
        <v>30840093.846153848</v>
      </c>
      <c r="D16" s="13">
        <f>'Expense Projection'!D30</f>
        <v>44408868.37721734</v>
      </c>
      <c r="E16" s="13">
        <f>'Expense Projection'!E30</f>
        <v>34541342.14811058</v>
      </c>
      <c r="F16" s="13">
        <f>'Expense Projection'!F30</f>
        <v>27366646.663320836</v>
      </c>
      <c r="G16" s="13">
        <f>'Expense Projection'!G30</f>
        <v>22120397.930786844</v>
      </c>
      <c r="H16" s="13">
        <f>'Expense Projection'!H30</f>
        <v>21671914.79606396</v>
      </c>
      <c r="I16" s="13">
        <f>'Expense Projection'!I30</f>
        <v>21214296.40151552</v>
      </c>
      <c r="J16" s="13">
        <f>'Expense Projection'!J30</f>
        <v>14620278.704907391</v>
      </c>
      <c r="K16" s="13">
        <f>'Expense Projection'!K30</f>
        <v>7997779.98686042</v>
      </c>
      <c r="L16" s="13">
        <f>'Expense Projection'!L30</f>
        <v>7400055.271324754</v>
      </c>
    </row>
    <row r="17" spans="1:12" ht="12.75">
      <c r="A17" s="1" t="s">
        <v>50</v>
      </c>
      <c r="B17" s="13">
        <f>'Expense Projection'!B37</f>
        <v>65000</v>
      </c>
      <c r="C17" s="13">
        <f>'Expense Projection'!C37</f>
        <v>30000</v>
      </c>
      <c r="D17" s="13">
        <f>'Expense Projection'!D37</f>
        <v>30300</v>
      </c>
      <c r="E17" s="13">
        <f>'Expense Projection'!E37</f>
        <v>30603</v>
      </c>
      <c r="F17" s="13">
        <f>'Expense Projection'!F37</f>
        <v>30909.03</v>
      </c>
      <c r="G17" s="13">
        <f>'Expense Projection'!G37</f>
        <v>31218.120300000002</v>
      </c>
      <c r="H17" s="13">
        <f>'Expense Projection'!H37</f>
        <v>31530.301503000002</v>
      </c>
      <c r="I17" s="13">
        <f>'Expense Projection'!I37</f>
        <v>31845.60451803</v>
      </c>
      <c r="J17" s="13">
        <f>'Expense Projection'!J37</f>
        <v>32164.060563210303</v>
      </c>
      <c r="K17" s="13">
        <f>'Expense Projection'!K37</f>
        <v>32485.70116884241</v>
      </c>
      <c r="L17" s="13">
        <f>'Expense Projection'!L37</f>
        <v>32810.55818053083</v>
      </c>
    </row>
    <row r="18" spans="2:12" ht="12.7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" t="s">
        <v>53</v>
      </c>
      <c r="B19" s="28">
        <f>SUM(B15:B17)</f>
        <v>65000</v>
      </c>
      <c r="C19" s="28">
        <f aca="true" t="shared" si="1" ref="C19:K19">SUM(C15:C17)</f>
        <v>88734613.61047508</v>
      </c>
      <c r="D19" s="28">
        <f t="shared" si="1"/>
        <v>105542913.6003378</v>
      </c>
      <c r="E19" s="28">
        <f t="shared" si="1"/>
        <v>96314543.22346225</v>
      </c>
      <c r="F19" s="28">
        <f t="shared" si="1"/>
        <v>89785951.45742603</v>
      </c>
      <c r="G19" s="28">
        <f t="shared" si="1"/>
        <v>85192834.91499308</v>
      </c>
      <c r="H19" s="28">
        <f t="shared" si="1"/>
        <v>85404594.07511547</v>
      </c>
      <c r="I19" s="28">
        <f t="shared" si="1"/>
        <v>85614410.7568608</v>
      </c>
      <c r="J19" s="28">
        <f t="shared" si="1"/>
        <v>79695104.65297946</v>
      </c>
      <c r="K19" s="28">
        <f t="shared" si="1"/>
        <v>73754678.85257</v>
      </c>
      <c r="L19" s="28">
        <f>SUM(L15:L17)</f>
        <v>73846474.27701136</v>
      </c>
    </row>
    <row r="20" spans="1:12" ht="12.75">
      <c r="A20" s="1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2.75">
      <c r="A21" s="1" t="s">
        <v>118</v>
      </c>
      <c r="B21" s="13">
        <f aca="true" t="shared" si="2" ref="B21:L21">+B12-B19</f>
        <v>-65000</v>
      </c>
      <c r="C21" s="13">
        <f t="shared" si="2"/>
        <v>51414346.38952492</v>
      </c>
      <c r="D21" s="13">
        <f t="shared" si="2"/>
        <v>36007535.99966219</v>
      </c>
      <c r="E21" s="13">
        <f t="shared" si="2"/>
        <v>46651410.87253773</v>
      </c>
      <c r="F21" s="13">
        <f t="shared" si="2"/>
        <v>54609662.17953397</v>
      </c>
      <c r="G21" s="13">
        <f t="shared" si="2"/>
        <v>60646734.85833654</v>
      </c>
      <c r="H21" s="13">
        <f t="shared" si="2"/>
        <v>61893371.39594743</v>
      </c>
      <c r="I21" s="13">
        <f t="shared" si="2"/>
        <v>63156534.36891273</v>
      </c>
      <c r="J21" s="13">
        <f t="shared" si="2"/>
        <v>70563549.92405182</v>
      </c>
      <c r="K21" s="13">
        <f t="shared" si="2"/>
        <v>78006562.2702316</v>
      </c>
      <c r="L21" s="13">
        <f t="shared" si="2"/>
        <v>79432379.25701821</v>
      </c>
    </row>
    <row r="22" spans="1:12" ht="12.7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" t="s">
        <v>119</v>
      </c>
      <c r="B23" s="51">
        <f>IF(B21&gt;0,('Input Values'!$B$26*B21),0)</f>
        <v>0</v>
      </c>
      <c r="C23" s="51">
        <f>IF(C21&gt;0,('Input Values'!$B$26*C21),0)</f>
        <v>15424303.916857475</v>
      </c>
      <c r="D23" s="51">
        <f>IF(D21&gt;0,('Input Values'!$B$26*D21),0)</f>
        <v>10802260.799898656</v>
      </c>
      <c r="E23" s="51">
        <f>IF(E21&gt;0,('Input Values'!$B$26*E21),0)</f>
        <v>13995423.261761319</v>
      </c>
      <c r="F23" s="51">
        <f>IF(F21&gt;0,('Input Values'!$B$26*F21),0)</f>
        <v>16382898.65386019</v>
      </c>
      <c r="G23" s="51">
        <f>IF(G21&gt;0,('Input Values'!$B$26*G21),0)</f>
        <v>18194020.45750096</v>
      </c>
      <c r="H23" s="51">
        <f>IF(H21&gt;0,('Input Values'!$B$26*H21),0)</f>
        <v>18568011.418784227</v>
      </c>
      <c r="I23" s="51">
        <f>IF(I21&gt;0,('Input Values'!$B$26*I21),0)</f>
        <v>18946960.310673818</v>
      </c>
      <c r="J23" s="51">
        <f>IF(J21&gt;0,('Input Values'!$B$26*J21),0)</f>
        <v>21169064.977215547</v>
      </c>
      <c r="K23" s="51">
        <f>IF(K21&gt;0,('Input Values'!$B$26*K21),0)</f>
        <v>23401968.681069482</v>
      </c>
      <c r="L23" s="51">
        <f>IF(L21&gt;0,('Input Values'!$B$26*L21),0)</f>
        <v>23829713.77710546</v>
      </c>
    </row>
    <row r="24" spans="1:12" ht="12.75">
      <c r="A24" s="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2.75">
      <c r="A25" s="1" t="s">
        <v>288</v>
      </c>
      <c r="B25" s="51"/>
      <c r="C25" s="51">
        <f>(IF('Input Values'!$F$26*'Market Projection'!C7&lt;'Operations Summary'!C23,'Input Values'!$F$26*'Market Projection'!C7,'Operations Summary'!C23))*IF('Input Values'!$G$27&gt;='Operations Summary'!C39,1,0)</f>
        <v>11200000</v>
      </c>
      <c r="D25" s="51">
        <f>(IF('Input Values'!$F$26*'Market Projection'!D7&lt;'Operations Summary'!D23,'Input Values'!$F$26*'Market Projection'!D7,'Operations Summary'!D23))*IF('Input Values'!$G$27&gt;='Operations Summary'!D39,1,0)</f>
        <v>10802260.799898656</v>
      </c>
      <c r="E25" s="51">
        <f>(IF('Input Values'!$F$26*'Market Projection'!E7&lt;'Operations Summary'!E23,'Input Values'!$F$26*'Market Projection'!E7,'Operations Summary'!E23))*IF('Input Values'!$G$27&gt;='Operations Summary'!E39,1,0)</f>
        <v>11200000</v>
      </c>
      <c r="F25" s="51">
        <f>(IF('Input Values'!$F$26*'Market Projection'!F7&lt;'Operations Summary'!F23,'Input Values'!$F$26*'Market Projection'!F7,'Operations Summary'!F23))*IF('Input Values'!$G$27&gt;='Operations Summary'!F39,1,0)</f>
        <v>11200000</v>
      </c>
      <c r="G25" s="51">
        <f>(IF('Input Values'!$F$26*'Market Projection'!G7&lt;'Operations Summary'!G23,'Input Values'!$F$26*'Market Projection'!G7,'Operations Summary'!G23))*IF('Input Values'!$G$27&gt;='Operations Summary'!G39,1,0)</f>
        <v>0</v>
      </c>
      <c r="H25" s="51">
        <f>(IF('Input Values'!$F$26*'Market Projection'!H7&lt;'Operations Summary'!H23,'Input Values'!$F$26*'Market Projection'!H7,'Operations Summary'!H23))*IF('Input Values'!$G$27&gt;='Operations Summary'!H39,1,0)</f>
        <v>0</v>
      </c>
      <c r="I25" s="51">
        <f>(IF('Input Values'!$F$26*'Market Projection'!I7&lt;'Operations Summary'!I23,'Input Values'!$F$26*'Market Projection'!I7,'Operations Summary'!I23))*IF('Input Values'!$G$27&gt;='Operations Summary'!I39,1,0)</f>
        <v>0</v>
      </c>
      <c r="J25" s="51">
        <f>(IF('Input Values'!$F$26*'Market Projection'!J7&lt;'Operations Summary'!J23,'Input Values'!$F$26*'Market Projection'!J7,'Operations Summary'!J23))*IF('Input Values'!$G$27&gt;='Operations Summary'!J39,1,0)</f>
        <v>0</v>
      </c>
      <c r="K25" s="51">
        <f>(IF('Input Values'!$F$26*'Market Projection'!K7&lt;'Operations Summary'!K23,'Input Values'!$F$26*'Market Projection'!K7,'Operations Summary'!K23))*IF('Input Values'!$G$27&gt;='Operations Summary'!K39,1,0)</f>
        <v>0</v>
      </c>
      <c r="L25" s="51">
        <f>(IF('Input Values'!$F$26*'Market Projection'!L7&lt;'Operations Summary'!L23,'Input Values'!$F$26*'Market Projection'!L7,'Operations Summary'!L23))*IF('Input Values'!$G$27&gt;='Operations Summary'!L39,1,0)</f>
        <v>0</v>
      </c>
    </row>
    <row r="26" spans="1:12" ht="12.75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3" ht="12.75">
      <c r="A27" s="1" t="s">
        <v>120</v>
      </c>
      <c r="B27" s="28">
        <f>+B21-B23+B25</f>
        <v>-65000</v>
      </c>
      <c r="C27" s="28">
        <f aca="true" t="shared" si="3" ref="C27:L27">+C21-C23+C25</f>
        <v>47190042.47266745</v>
      </c>
      <c r="D27" s="28">
        <f t="shared" si="3"/>
        <v>36007535.99966219</v>
      </c>
      <c r="E27" s="28">
        <f t="shared" si="3"/>
        <v>43855987.61077641</v>
      </c>
      <c r="F27" s="28">
        <f t="shared" si="3"/>
        <v>49426763.525673784</v>
      </c>
      <c r="G27" s="28">
        <f t="shared" si="3"/>
        <v>42452714.40083557</v>
      </c>
      <c r="H27" s="28">
        <f t="shared" si="3"/>
        <v>43325359.977163196</v>
      </c>
      <c r="I27" s="28">
        <f t="shared" si="3"/>
        <v>44209574.05823891</v>
      </c>
      <c r="J27" s="28">
        <f t="shared" si="3"/>
        <v>49394484.94683628</v>
      </c>
      <c r="K27" s="28">
        <f t="shared" si="3"/>
        <v>54604593.589162126</v>
      </c>
      <c r="L27" s="28">
        <f t="shared" si="3"/>
        <v>55602665.47991274</v>
      </c>
      <c r="M27" s="13">
        <f>AVERAGE(B27:L27)</f>
        <v>42364065.64190261</v>
      </c>
    </row>
    <row r="31" ht="12.75">
      <c r="A31" s="3" t="s">
        <v>148</v>
      </c>
    </row>
    <row r="32" spans="2:12" ht="12.75">
      <c r="B32" s="2" t="str">
        <f>B8</f>
        <v>Year 0</v>
      </c>
      <c r="C32" s="2" t="str">
        <f aca="true" t="shared" si="4" ref="C32:L32">C8</f>
        <v>Year 1</v>
      </c>
      <c r="D32" s="2" t="str">
        <f t="shared" si="4"/>
        <v>Year 2</v>
      </c>
      <c r="E32" s="2" t="str">
        <f t="shared" si="4"/>
        <v>Year 3</v>
      </c>
      <c r="F32" s="2" t="str">
        <f t="shared" si="4"/>
        <v>Year 4</v>
      </c>
      <c r="G32" s="2" t="str">
        <f t="shared" si="4"/>
        <v>Year 5</v>
      </c>
      <c r="H32" s="2" t="str">
        <f t="shared" si="4"/>
        <v>Year 6</v>
      </c>
      <c r="I32" s="2" t="str">
        <f t="shared" si="4"/>
        <v>Year 7</v>
      </c>
      <c r="J32" s="2" t="str">
        <f t="shared" si="4"/>
        <v>Year 8</v>
      </c>
      <c r="K32" s="2" t="str">
        <f t="shared" si="4"/>
        <v>Year 9</v>
      </c>
      <c r="L32" s="2" t="str">
        <f t="shared" si="4"/>
        <v>Year 10</v>
      </c>
    </row>
    <row r="33" spans="1:12" ht="12.75">
      <c r="A33" t="s">
        <v>145</v>
      </c>
      <c r="B33" s="51">
        <f>B27</f>
        <v>-65000</v>
      </c>
      <c r="C33" s="51">
        <f>C27</f>
        <v>47190042.47266745</v>
      </c>
      <c r="D33" s="51">
        <f aca="true" t="shared" si="5" ref="D33:L33">D27</f>
        <v>36007535.99966219</v>
      </c>
      <c r="E33" s="51">
        <f t="shared" si="5"/>
        <v>43855987.61077641</v>
      </c>
      <c r="F33" s="51">
        <f t="shared" si="5"/>
        <v>49426763.525673784</v>
      </c>
      <c r="G33" s="51">
        <f t="shared" si="5"/>
        <v>42452714.40083557</v>
      </c>
      <c r="H33" s="51">
        <f t="shared" si="5"/>
        <v>43325359.977163196</v>
      </c>
      <c r="I33" s="51">
        <f t="shared" si="5"/>
        <v>44209574.05823891</v>
      </c>
      <c r="J33" s="51">
        <f t="shared" si="5"/>
        <v>49394484.94683628</v>
      </c>
      <c r="K33" s="51">
        <f t="shared" si="5"/>
        <v>54604593.589162126</v>
      </c>
      <c r="L33" s="51">
        <f t="shared" si="5"/>
        <v>55602665.47991274</v>
      </c>
    </row>
    <row r="34" spans="1:12" ht="12.75">
      <c r="A34" t="s">
        <v>49</v>
      </c>
      <c r="B34" s="61">
        <v>0</v>
      </c>
      <c r="C34" s="51">
        <f>Depreciation!B50</f>
        <v>19494843.846153848</v>
      </c>
      <c r="D34" s="51">
        <f>Depreciation!C50</f>
        <v>33377043.846153848</v>
      </c>
      <c r="E34" s="51">
        <f>Depreciation!D50</f>
        <v>23850043.846153848</v>
      </c>
      <c r="F34" s="51">
        <f>Depreciation!E50</f>
        <v>17045043.846153848</v>
      </c>
      <c r="G34" s="51">
        <f>Depreciation!F50</f>
        <v>12199883.846153846</v>
      </c>
      <c r="H34" s="51">
        <f>Depreciation!G50</f>
        <v>12186273.846153846</v>
      </c>
      <c r="I34" s="51">
        <f>Depreciation!H50</f>
        <v>12199883.846153846</v>
      </c>
      <c r="J34" s="51">
        <f>Depreciation!I50</f>
        <v>6116213.846153846</v>
      </c>
      <c r="K34" s="51">
        <f>Depreciation!J50</f>
        <v>46153.846153846156</v>
      </c>
      <c r="L34" s="51">
        <f>Depreciation!K50</f>
        <v>46153.846153846156</v>
      </c>
    </row>
    <row r="35" spans="1:12" ht="12.75">
      <c r="A35" t="s">
        <v>146</v>
      </c>
      <c r="B35" s="61">
        <v>0</v>
      </c>
      <c r="C35" s="51">
        <f>'Loan Amortization'!B23</f>
        <v>4916206.25248681</v>
      </c>
      <c r="D35" s="51">
        <f>'Loan Amortization'!C23</f>
        <v>5284921.721423321</v>
      </c>
      <c r="E35" s="51">
        <f>'Loan Amortization'!D23</f>
        <v>5681290.85053007</v>
      </c>
      <c r="F35" s="51">
        <f>'Loan Amortization'!E23</f>
        <v>6107387.664319825</v>
      </c>
      <c r="G35" s="51">
        <f>'Loan Amortization'!F23</f>
        <v>6565441.739143813</v>
      </c>
      <c r="H35" s="51">
        <f>'Loan Amortization'!G23</f>
        <v>7057849.869579598</v>
      </c>
      <c r="I35" s="51">
        <f>'Loan Amortization'!H23</f>
        <v>7587188.609798068</v>
      </c>
      <c r="J35" s="51">
        <f>'Loan Amortization'!I23</f>
        <v>8156227.755532923</v>
      </c>
      <c r="K35" s="51">
        <f>'Loan Amortization'!J23</f>
        <v>8767944.837197892</v>
      </c>
      <c r="L35" s="51">
        <f>'Loan Amortization'!K23</f>
        <v>9425540.699987734</v>
      </c>
    </row>
    <row r="36" spans="1:12" ht="12.75">
      <c r="A36" s="1" t="s">
        <v>147</v>
      </c>
      <c r="B36" s="70">
        <f>B33+B34-B35</f>
        <v>-65000</v>
      </c>
      <c r="C36" s="70">
        <f aca="true" t="shared" si="6" ref="C36:L36">C33+C34-C35</f>
        <v>61768680.066334486</v>
      </c>
      <c r="D36" s="70">
        <f t="shared" si="6"/>
        <v>64099658.124392726</v>
      </c>
      <c r="E36" s="70">
        <f t="shared" si="6"/>
        <v>62024740.60640018</v>
      </c>
      <c r="F36" s="70">
        <f t="shared" si="6"/>
        <v>60364419.707507804</v>
      </c>
      <c r="G36" s="70">
        <f t="shared" si="6"/>
        <v>48087156.50784561</v>
      </c>
      <c r="H36" s="70">
        <f t="shared" si="6"/>
        <v>48453783.953737445</v>
      </c>
      <c r="I36" s="70">
        <f t="shared" si="6"/>
        <v>48822269.29459469</v>
      </c>
      <c r="J36" s="70">
        <f t="shared" si="6"/>
        <v>47354471.037457205</v>
      </c>
      <c r="K36" s="70">
        <f t="shared" si="6"/>
        <v>45882802.59811808</v>
      </c>
      <c r="L36" s="70">
        <f t="shared" si="6"/>
        <v>46223278.62607886</v>
      </c>
    </row>
    <row r="37" ht="12.75">
      <c r="A37" s="1" t="s">
        <v>149</v>
      </c>
    </row>
    <row r="39" spans="3:12" ht="12.75">
      <c r="C39">
        <v>1</v>
      </c>
      <c r="D39">
        <v>2</v>
      </c>
      <c r="E39">
        <v>3</v>
      </c>
      <c r="F39">
        <v>4</v>
      </c>
      <c r="G39">
        <v>5</v>
      </c>
      <c r="H39">
        <v>6</v>
      </c>
      <c r="I39">
        <v>7</v>
      </c>
      <c r="J39">
        <v>8</v>
      </c>
      <c r="K39">
        <v>9</v>
      </c>
      <c r="L39">
        <v>10</v>
      </c>
    </row>
  </sheetData>
  <sheetProtection password="C7C6" sheet="1"/>
  <mergeCells count="4">
    <mergeCell ref="A1:C1"/>
    <mergeCell ref="A2:C2"/>
    <mergeCell ref="A3:C3"/>
    <mergeCell ref="A4:C4"/>
  </mergeCells>
  <hyperlinks>
    <hyperlink ref="A2:C2" location="'Input Values'!A1" display="BACK TO INPUTS"/>
    <hyperlink ref="A3:C3" location="'Return On Investment'!A1" display="FORWARD TO RETURN ON INVESTMENT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Kenkel, Phil</cp:lastModifiedBy>
  <dcterms:created xsi:type="dcterms:W3CDTF">2003-07-24T15:07:28Z</dcterms:created>
  <dcterms:modified xsi:type="dcterms:W3CDTF">2008-11-07T19:13:16Z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